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1789DC03-6122-4DFA-9484-D690D9B98BA8}" xr6:coauthVersionLast="47" xr6:coauthVersionMax="47" xr10:uidLastSave="{00000000-0000-0000-0000-000000000000}"/>
  <bookViews>
    <workbookView xWindow="-108" yWindow="-108" windowWidth="23256" windowHeight="12576" tabRatio="811" activeTab="4" xr2:uid="{00000000-000D-0000-FFFF-FFFF00000000}"/>
  </bookViews>
  <sheets>
    <sheet name="კრებსითი" sheetId="20" r:id="rId1"/>
    <sheet name="სამშენებლო" sheetId="1" r:id="rId2"/>
    <sheet name="გარე ბეტონი" sheetId="15" r:id="rId3"/>
    <sheet name="სარემონტო" sheetId="16" r:id="rId4"/>
    <sheet name="კონტეინერი" sheetId="22" r:id="rId5"/>
  </sheets>
  <definedNames>
    <definedName name="_xlnm._FilterDatabase" localSheetId="2" hidden="1">'გარე ბეტონი'!$A$6:$K$33</definedName>
    <definedName name="_xlnm._FilterDatabase" localSheetId="4" hidden="1">კონტეინერი!$A$6:$K$67</definedName>
    <definedName name="_xlnm._FilterDatabase" localSheetId="1" hidden="1">სამშენებლო!$A$6:$K$87</definedName>
    <definedName name="_xlnm._FilterDatabase" localSheetId="3" hidden="1">სარემონტო!$A$6:$K$41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0" l="1"/>
  <c r="A15" i="16"/>
  <c r="A11" i="20" l="1"/>
  <c r="D26" i="16"/>
  <c r="D29" i="16" s="1"/>
  <c r="J29" i="16" s="1"/>
  <c r="A48" i="22"/>
  <c r="A33" i="22"/>
  <c r="D35" i="22"/>
  <c r="D48" i="22" s="1"/>
  <c r="D49" i="22" s="1"/>
  <c r="D8" i="22"/>
  <c r="F8" i="22" s="1"/>
  <c r="D44" i="22"/>
  <c r="D46" i="22" s="1"/>
  <c r="D40" i="22"/>
  <c r="D41" i="22" s="1"/>
  <c r="D33" i="22"/>
  <c r="J33" i="22" s="1"/>
  <c r="D20" i="22"/>
  <c r="D10" i="22"/>
  <c r="J10" i="22" s="1"/>
  <c r="J56" i="22"/>
  <c r="H56" i="22"/>
  <c r="F56" i="22"/>
  <c r="J42" i="22"/>
  <c r="J37" i="22"/>
  <c r="D38" i="22"/>
  <c r="H38" i="22" s="1"/>
  <c r="J34" i="22"/>
  <c r="H34" i="22"/>
  <c r="F34" i="22"/>
  <c r="J32" i="22"/>
  <c r="H32" i="22"/>
  <c r="J31" i="22"/>
  <c r="H31" i="22"/>
  <c r="J30" i="22"/>
  <c r="H30" i="22"/>
  <c r="F31" i="22"/>
  <c r="J29" i="22"/>
  <c r="H28" i="22"/>
  <c r="F28" i="22"/>
  <c r="J28" i="22"/>
  <c r="H19" i="22"/>
  <c r="F19" i="22"/>
  <c r="A10" i="22"/>
  <c r="A20" i="22" s="1"/>
  <c r="A29" i="22" s="1"/>
  <c r="D22" i="16"/>
  <c r="F22" i="16" s="1"/>
  <c r="D11" i="16"/>
  <c r="D16" i="15"/>
  <c r="D15" i="15"/>
  <c r="D9" i="15"/>
  <c r="D22" i="1"/>
  <c r="D18" i="1"/>
  <c r="A76" i="1"/>
  <c r="D21" i="16"/>
  <c r="J21" i="16" s="1"/>
  <c r="D20" i="16"/>
  <c r="J20" i="16" s="1"/>
  <c r="H22" i="16"/>
  <c r="J22" i="16"/>
  <c r="A19" i="16"/>
  <c r="A20" i="16" s="1"/>
  <c r="A21" i="16" s="1"/>
  <c r="A22" i="16" s="1"/>
  <c r="A26" i="16" s="1"/>
  <c r="D8" i="16"/>
  <c r="D14" i="15"/>
  <c r="D12" i="15"/>
  <c r="J12" i="15" s="1"/>
  <c r="D10" i="15"/>
  <c r="J10" i="15" s="1"/>
  <c r="J9" i="15"/>
  <c r="A12" i="15"/>
  <c r="A10" i="15"/>
  <c r="D67" i="1"/>
  <c r="D68" i="1" s="1"/>
  <c r="J75" i="1"/>
  <c r="H75" i="1"/>
  <c r="F75" i="1"/>
  <c r="F42" i="1"/>
  <c r="D55" i="1"/>
  <c r="J55" i="1" s="1"/>
  <c r="D53" i="1"/>
  <c r="J53" i="1" s="1"/>
  <c r="D61" i="1"/>
  <c r="D57" i="1"/>
  <c r="F57" i="1" s="1"/>
  <c r="H53" i="1"/>
  <c r="D50" i="1"/>
  <c r="J50" i="1" s="1"/>
  <c r="D48" i="1"/>
  <c r="J48" i="1" s="1"/>
  <c r="J66" i="1"/>
  <c r="H66" i="1"/>
  <c r="F66" i="1"/>
  <c r="J65" i="1"/>
  <c r="H65" i="1"/>
  <c r="F65" i="1"/>
  <c r="D54" i="1"/>
  <c r="D56" i="1" s="1"/>
  <c r="J46" i="1"/>
  <c r="D41" i="1"/>
  <c r="J41" i="1" s="1"/>
  <c r="J47" i="1"/>
  <c r="H47" i="1"/>
  <c r="F47" i="1"/>
  <c r="J45" i="1"/>
  <c r="H45" i="1"/>
  <c r="F45" i="1"/>
  <c r="J44" i="1"/>
  <c r="H44" i="1"/>
  <c r="J43" i="1"/>
  <c r="H43" i="1"/>
  <c r="J42" i="1"/>
  <c r="H42" i="1"/>
  <c r="D32" i="1"/>
  <c r="D34" i="1" s="1"/>
  <c r="D20" i="1"/>
  <c r="D21" i="1" s="1"/>
  <c r="D17" i="1"/>
  <c r="D19" i="16" l="1"/>
  <c r="H19" i="16" s="1"/>
  <c r="F8" i="16"/>
  <c r="D15" i="16"/>
  <c r="D23" i="16"/>
  <c r="D12" i="16"/>
  <c r="D24" i="16"/>
  <c r="D25" i="16"/>
  <c r="D27" i="16"/>
  <c r="J27" i="16" s="1"/>
  <c r="A34" i="22"/>
  <c r="A35" i="22" s="1"/>
  <c r="A40" i="22" s="1"/>
  <c r="A44" i="22" s="1"/>
  <c r="K56" i="22"/>
  <c r="J8" i="22"/>
  <c r="H20" i="22"/>
  <c r="F33" i="22"/>
  <c r="F35" i="22"/>
  <c r="H33" i="22"/>
  <c r="J35" i="22"/>
  <c r="D36" i="22"/>
  <c r="J36" i="22" s="1"/>
  <c r="D11" i="22"/>
  <c r="D16" i="22" s="1"/>
  <c r="J16" i="22" s="1"/>
  <c r="F37" i="22"/>
  <c r="D47" i="22"/>
  <c r="H47" i="22" s="1"/>
  <c r="H37" i="22"/>
  <c r="H42" i="22"/>
  <c r="J38" i="22"/>
  <c r="F29" i="22"/>
  <c r="H8" i="22"/>
  <c r="J20" i="22"/>
  <c r="D22" i="22"/>
  <c r="J22" i="22" s="1"/>
  <c r="K31" i="22"/>
  <c r="F44" i="22"/>
  <c r="D9" i="22"/>
  <c r="J9" i="22" s="1"/>
  <c r="K34" i="22"/>
  <c r="H35" i="22"/>
  <c r="F42" i="22"/>
  <c r="D45" i="22"/>
  <c r="J45" i="22" s="1"/>
  <c r="K28" i="22"/>
  <c r="F46" i="22"/>
  <c r="J46" i="22"/>
  <c r="H46" i="22"/>
  <c r="D43" i="22"/>
  <c r="J41" i="22"/>
  <c r="H41" i="22"/>
  <c r="F41" i="22"/>
  <c r="D52" i="22"/>
  <c r="D55" i="22"/>
  <c r="F49" i="22"/>
  <c r="D53" i="22"/>
  <c r="D51" i="22"/>
  <c r="J49" i="22"/>
  <c r="D54" i="22"/>
  <c r="H49" i="22"/>
  <c r="J19" i="22"/>
  <c r="K19" i="22" s="1"/>
  <c r="F30" i="22"/>
  <c r="F48" i="22"/>
  <c r="D21" i="22"/>
  <c r="F40" i="22"/>
  <c r="F10" i="22"/>
  <c r="H48" i="22"/>
  <c r="H40" i="22"/>
  <c r="J48" i="22"/>
  <c r="D50" i="22"/>
  <c r="H10" i="22"/>
  <c r="F20" i="22"/>
  <c r="H29" i="22"/>
  <c r="J40" i="22"/>
  <c r="H44" i="22"/>
  <c r="F38" i="22"/>
  <c r="J44" i="22"/>
  <c r="F26" i="16"/>
  <c r="H26" i="16"/>
  <c r="J26" i="16"/>
  <c r="D28" i="16"/>
  <c r="F29" i="16"/>
  <c r="H29" i="16"/>
  <c r="D10" i="16"/>
  <c r="H15" i="16"/>
  <c r="D9" i="16"/>
  <c r="F21" i="16"/>
  <c r="F20" i="16"/>
  <c r="H21" i="16"/>
  <c r="H20" i="16"/>
  <c r="F19" i="16"/>
  <c r="K22" i="16"/>
  <c r="J19" i="16"/>
  <c r="D14" i="16"/>
  <c r="J8" i="16"/>
  <c r="D13" i="16"/>
  <c r="H8" i="16"/>
  <c r="K65" i="1"/>
  <c r="K75" i="1"/>
  <c r="H12" i="15"/>
  <c r="F9" i="15"/>
  <c r="H10" i="15"/>
  <c r="D13" i="15"/>
  <c r="H9" i="15"/>
  <c r="F10" i="15"/>
  <c r="K10" i="15" s="1"/>
  <c r="D11" i="15"/>
  <c r="F12" i="15"/>
  <c r="D74" i="1"/>
  <c r="D72" i="1"/>
  <c r="D71" i="1"/>
  <c r="D70" i="1"/>
  <c r="J68" i="1"/>
  <c r="D73" i="1"/>
  <c r="H68" i="1"/>
  <c r="F68" i="1"/>
  <c r="F53" i="1"/>
  <c r="F67" i="1"/>
  <c r="D69" i="1"/>
  <c r="H67" i="1"/>
  <c r="J67" i="1"/>
  <c r="K66" i="1"/>
  <c r="H61" i="1"/>
  <c r="H55" i="1"/>
  <c r="F55" i="1"/>
  <c r="J61" i="1"/>
  <c r="D63" i="1"/>
  <c r="J63" i="1" s="1"/>
  <c r="D60" i="1"/>
  <c r="H60" i="1" s="1"/>
  <c r="D58" i="1"/>
  <c r="J58" i="1" s="1"/>
  <c r="D59" i="1"/>
  <c r="H59" i="1" s="1"/>
  <c r="K53" i="1"/>
  <c r="D49" i="1"/>
  <c r="J49" i="1" s="1"/>
  <c r="H48" i="1"/>
  <c r="H56" i="1"/>
  <c r="F56" i="1"/>
  <c r="J56" i="1"/>
  <c r="F50" i="1"/>
  <c r="F54" i="1"/>
  <c r="D62" i="1"/>
  <c r="H50" i="1"/>
  <c r="H54" i="1"/>
  <c r="J54" i="1"/>
  <c r="F48" i="1"/>
  <c r="D51" i="1"/>
  <c r="H57" i="1"/>
  <c r="D64" i="1"/>
  <c r="F61" i="1"/>
  <c r="J57" i="1"/>
  <c r="K47" i="1"/>
  <c r="F46" i="1"/>
  <c r="H46" i="1"/>
  <c r="K45" i="1"/>
  <c r="F43" i="1"/>
  <c r="F44" i="1" s="1"/>
  <c r="K44" i="1" s="1"/>
  <c r="K42" i="1"/>
  <c r="F41" i="1"/>
  <c r="H41" i="1"/>
  <c r="D33" i="1"/>
  <c r="J21" i="15"/>
  <c r="H21" i="15"/>
  <c r="F21" i="15"/>
  <c r="F25" i="16" l="1"/>
  <c r="H25" i="16"/>
  <c r="J25" i="16"/>
  <c r="J24" i="16"/>
  <c r="H24" i="16"/>
  <c r="F24" i="16"/>
  <c r="K24" i="16" s="1"/>
  <c r="K19" i="16"/>
  <c r="J23" i="16"/>
  <c r="F23" i="16"/>
  <c r="H23" i="16"/>
  <c r="K12" i="15"/>
  <c r="F27" i="16"/>
  <c r="H27" i="16"/>
  <c r="K26" i="16"/>
  <c r="F47" i="22"/>
  <c r="K20" i="22"/>
  <c r="D15" i="22"/>
  <c r="F15" i="22" s="1"/>
  <c r="D12" i="22"/>
  <c r="J47" i="22"/>
  <c r="K47" i="22" s="1"/>
  <c r="H36" i="22"/>
  <c r="K38" i="22"/>
  <c r="H11" i="22"/>
  <c r="F16" i="22"/>
  <c r="D39" i="22"/>
  <c r="H39" i="22" s="1"/>
  <c r="H16" i="22"/>
  <c r="K33" i="22"/>
  <c r="F36" i="22"/>
  <c r="K29" i="22"/>
  <c r="J11" i="22"/>
  <c r="D14" i="22"/>
  <c r="J14" i="22" s="1"/>
  <c r="F11" i="22"/>
  <c r="K10" i="22"/>
  <c r="K8" i="22"/>
  <c r="D17" i="22"/>
  <c r="F17" i="22" s="1"/>
  <c r="D13" i="22"/>
  <c r="H13" i="22" s="1"/>
  <c r="D18" i="22"/>
  <c r="J18" i="22" s="1"/>
  <c r="K35" i="22"/>
  <c r="K42" i="22"/>
  <c r="K44" i="22"/>
  <c r="K37" i="22"/>
  <c r="F45" i="22"/>
  <c r="H45" i="22"/>
  <c r="H22" i="22"/>
  <c r="H9" i="22"/>
  <c r="F9" i="22"/>
  <c r="F22" i="22"/>
  <c r="F55" i="22"/>
  <c r="H55" i="22"/>
  <c r="J55" i="22"/>
  <c r="D27" i="22"/>
  <c r="D23" i="22"/>
  <c r="J21" i="22"/>
  <c r="H21" i="22"/>
  <c r="D24" i="22"/>
  <c r="F21" i="22"/>
  <c r="D26" i="22"/>
  <c r="D25" i="22"/>
  <c r="F52" i="22"/>
  <c r="J52" i="22"/>
  <c r="H52" i="22"/>
  <c r="K41" i="22"/>
  <c r="H18" i="22"/>
  <c r="H50" i="22"/>
  <c r="J50" i="22"/>
  <c r="F50" i="22"/>
  <c r="J54" i="22"/>
  <c r="H54" i="22"/>
  <c r="F54" i="22"/>
  <c r="K40" i="22"/>
  <c r="J51" i="22"/>
  <c r="H51" i="22"/>
  <c r="F51" i="22"/>
  <c r="J43" i="22"/>
  <c r="H43" i="22"/>
  <c r="F43" i="22"/>
  <c r="K46" i="22"/>
  <c r="K48" i="22"/>
  <c r="J53" i="22"/>
  <c r="H53" i="22"/>
  <c r="F53" i="22"/>
  <c r="J12" i="22"/>
  <c r="F12" i="22"/>
  <c r="H12" i="22"/>
  <c r="J17" i="22"/>
  <c r="K30" i="22"/>
  <c r="F32" i="22"/>
  <c r="K32" i="22" s="1"/>
  <c r="K49" i="22"/>
  <c r="K29" i="16"/>
  <c r="H28" i="16"/>
  <c r="F28" i="16"/>
  <c r="J28" i="16"/>
  <c r="F15" i="16"/>
  <c r="D18" i="16"/>
  <c r="D17" i="16"/>
  <c r="D16" i="16"/>
  <c r="J15" i="16"/>
  <c r="K21" i="16"/>
  <c r="K20" i="16"/>
  <c r="K8" i="16"/>
  <c r="K61" i="1"/>
  <c r="H58" i="1"/>
  <c r="F58" i="1"/>
  <c r="K58" i="1" s="1"/>
  <c r="K68" i="1"/>
  <c r="K21" i="15"/>
  <c r="F11" i="15"/>
  <c r="J11" i="15"/>
  <c r="H11" i="15"/>
  <c r="H13" i="15"/>
  <c r="F13" i="15"/>
  <c r="J13" i="15"/>
  <c r="K9" i="15"/>
  <c r="J60" i="1"/>
  <c r="J73" i="1"/>
  <c r="H73" i="1"/>
  <c r="F73" i="1"/>
  <c r="H63" i="1"/>
  <c r="H70" i="1"/>
  <c r="F70" i="1"/>
  <c r="J70" i="1"/>
  <c r="F60" i="1"/>
  <c r="J59" i="1"/>
  <c r="K67" i="1"/>
  <c r="H72" i="1"/>
  <c r="F72" i="1"/>
  <c r="J72" i="1"/>
  <c r="F69" i="1"/>
  <c r="J69" i="1"/>
  <c r="H69" i="1"/>
  <c r="J71" i="1"/>
  <c r="H71" i="1"/>
  <c r="F71" i="1"/>
  <c r="J74" i="1"/>
  <c r="H74" i="1"/>
  <c r="F74" i="1"/>
  <c r="K55" i="1"/>
  <c r="F63" i="1"/>
  <c r="F59" i="1"/>
  <c r="K48" i="1"/>
  <c r="H49" i="1"/>
  <c r="D52" i="1"/>
  <c r="F49" i="1"/>
  <c r="K56" i="1"/>
  <c r="K46" i="1"/>
  <c r="K57" i="1"/>
  <c r="K59" i="1"/>
  <c r="H62" i="1"/>
  <c r="J62" i="1"/>
  <c r="F62" i="1"/>
  <c r="K54" i="1"/>
  <c r="J64" i="1"/>
  <c r="H64" i="1"/>
  <c r="F64" i="1"/>
  <c r="K64" i="1" s="1"/>
  <c r="H51" i="1"/>
  <c r="F51" i="1"/>
  <c r="J51" i="1"/>
  <c r="K50" i="1"/>
  <c r="K43" i="1"/>
  <c r="K41" i="1"/>
  <c r="J22" i="15"/>
  <c r="H22" i="15"/>
  <c r="F22" i="15"/>
  <c r="K23" i="16" l="1"/>
  <c r="K25" i="16"/>
  <c r="K71" i="1"/>
  <c r="K73" i="1"/>
  <c r="K27" i="16"/>
  <c r="K36" i="22"/>
  <c r="H15" i="22"/>
  <c r="J15" i="22"/>
  <c r="K15" i="22" s="1"/>
  <c r="J39" i="22"/>
  <c r="K50" i="22"/>
  <c r="K16" i="22"/>
  <c r="H17" i="22"/>
  <c r="K17" i="22" s="1"/>
  <c r="K9" i="22"/>
  <c r="K11" i="22"/>
  <c r="K22" i="22"/>
  <c r="H14" i="22"/>
  <c r="F18" i="22"/>
  <c r="F14" i="22"/>
  <c r="F39" i="22"/>
  <c r="K39" i="22" s="1"/>
  <c r="K43" i="22"/>
  <c r="J13" i="22"/>
  <c r="F13" i="22"/>
  <c r="K45" i="22"/>
  <c r="K12" i="22"/>
  <c r="F23" i="22"/>
  <c r="J23" i="22"/>
  <c r="H23" i="22"/>
  <c r="K53" i="22"/>
  <c r="K14" i="22"/>
  <c r="K52" i="22"/>
  <c r="F27" i="22"/>
  <c r="H27" i="22"/>
  <c r="J27" i="22"/>
  <c r="K51" i="22"/>
  <c r="K54" i="22"/>
  <c r="K18" i="22"/>
  <c r="J25" i="22"/>
  <c r="H25" i="22"/>
  <c r="F25" i="22"/>
  <c r="K21" i="22"/>
  <c r="K55" i="22"/>
  <c r="J26" i="22"/>
  <c r="H26" i="22"/>
  <c r="F26" i="22"/>
  <c r="H24" i="22"/>
  <c r="F24" i="22"/>
  <c r="J24" i="22"/>
  <c r="K28" i="16"/>
  <c r="K15" i="16"/>
  <c r="F16" i="16"/>
  <c r="J16" i="16"/>
  <c r="H16" i="16"/>
  <c r="H17" i="16"/>
  <c r="F17" i="16"/>
  <c r="J17" i="16"/>
  <c r="J18" i="16"/>
  <c r="H18" i="16"/>
  <c r="F18" i="16"/>
  <c r="K63" i="1"/>
  <c r="K60" i="1"/>
  <c r="K49" i="1"/>
  <c r="K62" i="1"/>
  <c r="K13" i="15"/>
  <c r="K11" i="15"/>
  <c r="K74" i="1"/>
  <c r="K69" i="1"/>
  <c r="K70" i="1"/>
  <c r="K72" i="1"/>
  <c r="K51" i="1"/>
  <c r="H52" i="1"/>
  <c r="J52" i="1"/>
  <c r="F52" i="1"/>
  <c r="K52" i="1" s="1"/>
  <c r="K22" i="15"/>
  <c r="J16" i="15"/>
  <c r="D20" i="15"/>
  <c r="F14" i="15"/>
  <c r="H14" i="15"/>
  <c r="J14" i="15"/>
  <c r="D18" i="15"/>
  <c r="H15" i="15"/>
  <c r="D17" i="15"/>
  <c r="A8" i="20"/>
  <c r="A9" i="20" s="1"/>
  <c r="H9" i="16"/>
  <c r="A10" i="20" l="1"/>
  <c r="K17" i="16"/>
  <c r="K16" i="16"/>
  <c r="K13" i="22"/>
  <c r="H57" i="22"/>
  <c r="K26" i="22"/>
  <c r="J57" i="22"/>
  <c r="F57" i="22"/>
  <c r="K27" i="22"/>
  <c r="K24" i="22"/>
  <c r="K23" i="22"/>
  <c r="K25" i="22"/>
  <c r="K18" i="16"/>
  <c r="D19" i="15"/>
  <c r="F19" i="15" s="1"/>
  <c r="F20" i="15"/>
  <c r="J20" i="15"/>
  <c r="H20" i="15"/>
  <c r="K20" i="15" s="1"/>
  <c r="J15" i="15"/>
  <c r="F16" i="15"/>
  <c r="H16" i="15"/>
  <c r="K14" i="15"/>
  <c r="F17" i="15"/>
  <c r="J17" i="15"/>
  <c r="H17" i="15"/>
  <c r="J18" i="15"/>
  <c r="H18" i="15"/>
  <c r="F18" i="15"/>
  <c r="H19" i="15"/>
  <c r="J19" i="15"/>
  <c r="F11" i="16"/>
  <c r="J9" i="16"/>
  <c r="J14" i="16"/>
  <c r="J10" i="16"/>
  <c r="H10" i="16"/>
  <c r="F10" i="16"/>
  <c r="J11" i="16"/>
  <c r="H11" i="16"/>
  <c r="K57" i="22" l="1"/>
  <c r="K58" i="22" s="1"/>
  <c r="K59" i="22" s="1"/>
  <c r="K60" i="22" s="1"/>
  <c r="K16" i="15"/>
  <c r="K18" i="15"/>
  <c r="K19" i="15"/>
  <c r="K17" i="15"/>
  <c r="H14" i="16"/>
  <c r="K11" i="16"/>
  <c r="F14" i="16"/>
  <c r="J13" i="16"/>
  <c r="H13" i="16"/>
  <c r="F13" i="16"/>
  <c r="F12" i="16"/>
  <c r="J12" i="16"/>
  <c r="H12" i="16"/>
  <c r="K10" i="16"/>
  <c r="F9" i="16"/>
  <c r="K9" i="16" s="1"/>
  <c r="H30" i="16"/>
  <c r="F30" i="16"/>
  <c r="J30" i="16"/>
  <c r="K61" i="22" l="1"/>
  <c r="K62" i="22" s="1"/>
  <c r="K14" i="16"/>
  <c r="K13" i="16"/>
  <c r="K30" i="16"/>
  <c r="K12" i="16"/>
  <c r="J31" i="16"/>
  <c r="H23" i="15"/>
  <c r="K63" i="22" l="1"/>
  <c r="K64" i="22" s="1"/>
  <c r="K65" i="22" s="1"/>
  <c r="K66" i="22" s="1"/>
  <c r="K67" i="22" s="1"/>
  <c r="H31" i="16"/>
  <c r="J23" i="15"/>
  <c r="C10" i="20" l="1"/>
  <c r="F31" i="16"/>
  <c r="K31" i="16" l="1"/>
  <c r="K32" i="16" s="1"/>
  <c r="K33" i="16" s="1"/>
  <c r="K34" i="16" l="1"/>
  <c r="K35" i="16" l="1"/>
  <c r="K36" i="16" s="1"/>
  <c r="K37" i="16" s="1"/>
  <c r="K38" i="16" s="1"/>
  <c r="K39" i="16" s="1"/>
  <c r="K40" i="16" s="1"/>
  <c r="K41" i="16" s="1"/>
  <c r="H18" i="1"/>
  <c r="F17" i="1" l="1"/>
  <c r="D19" i="1"/>
  <c r="F18" i="1"/>
  <c r="J18" i="1" l="1"/>
  <c r="K18" i="1" s="1"/>
  <c r="J19" i="1"/>
  <c r="H19" i="1"/>
  <c r="F19" i="1"/>
  <c r="K19" i="1" l="1"/>
  <c r="J76" i="1" l="1"/>
  <c r="H76" i="1"/>
  <c r="F76" i="1"/>
  <c r="K76" i="1" l="1"/>
  <c r="F15" i="15" l="1"/>
  <c r="K15" i="15" l="1"/>
  <c r="K23" i="15" s="1"/>
  <c r="K24" i="15" s="1"/>
  <c r="K25" i="15" s="1"/>
  <c r="K26" i="15" s="1"/>
  <c r="K27" i="15" s="1"/>
  <c r="K28" i="15" s="1"/>
  <c r="K29" i="15" s="1"/>
  <c r="K30" i="15" s="1"/>
  <c r="K31" i="15" s="1"/>
  <c r="K32" i="15" s="1"/>
  <c r="K33" i="15" s="1"/>
  <c r="C8" i="20" s="1"/>
  <c r="F23" i="15"/>
  <c r="F10" i="1"/>
  <c r="H10" i="1"/>
  <c r="J10" i="1"/>
  <c r="F11" i="1"/>
  <c r="H11" i="1"/>
  <c r="J11" i="1"/>
  <c r="F12" i="1"/>
  <c r="H12" i="1"/>
  <c r="F13" i="1"/>
  <c r="H13" i="1"/>
  <c r="F14" i="1"/>
  <c r="H14" i="1"/>
  <c r="F15" i="1"/>
  <c r="H15" i="1"/>
  <c r="J15" i="1"/>
  <c r="A17" i="1"/>
  <c r="F20" i="1"/>
  <c r="H20" i="1"/>
  <c r="J20" i="1"/>
  <c r="H21" i="1"/>
  <c r="F22" i="1"/>
  <c r="H22" i="1"/>
  <c r="J22" i="1"/>
  <c r="D23" i="1"/>
  <c r="F31" i="1"/>
  <c r="H31" i="1"/>
  <c r="F32" i="1"/>
  <c r="H32" i="1"/>
  <c r="J32" i="1"/>
  <c r="J33" i="1"/>
  <c r="J34" i="1"/>
  <c r="H34" i="1"/>
  <c r="F40" i="1"/>
  <c r="A18" i="1" l="1"/>
  <c r="A20" i="1" s="1"/>
  <c r="A22" i="1" s="1"/>
  <c r="A32" i="1" s="1"/>
  <c r="A41" i="1" s="1"/>
  <c r="A45" i="1" s="1"/>
  <c r="A46" i="1" s="1"/>
  <c r="A47" i="1" s="1"/>
  <c r="J31" i="1"/>
  <c r="K31" i="1" s="1"/>
  <c r="D24" i="1"/>
  <c r="J24" i="1" s="1"/>
  <c r="D25" i="1"/>
  <c r="J25" i="1" s="1"/>
  <c r="D27" i="1"/>
  <c r="F27" i="1" s="1"/>
  <c r="D26" i="1"/>
  <c r="F26" i="1" s="1"/>
  <c r="D28" i="1"/>
  <c r="J28" i="1" s="1"/>
  <c r="J17" i="1"/>
  <c r="J12" i="1"/>
  <c r="K12" i="1" s="1"/>
  <c r="K22" i="1"/>
  <c r="D37" i="1"/>
  <c r="F37" i="1" s="1"/>
  <c r="F9" i="1"/>
  <c r="D38" i="1"/>
  <c r="J38" i="1" s="1"/>
  <c r="H33" i="1"/>
  <c r="F21" i="1"/>
  <c r="F33" i="1"/>
  <c r="K15" i="1"/>
  <c r="K10" i="1"/>
  <c r="F34" i="1"/>
  <c r="K34" i="1" s="1"/>
  <c r="J23" i="1"/>
  <c r="K20" i="1"/>
  <c r="J9" i="1"/>
  <c r="D29" i="1"/>
  <c r="H23" i="1"/>
  <c r="J21" i="1"/>
  <c r="H9" i="1"/>
  <c r="D30" i="1"/>
  <c r="J13" i="1"/>
  <c r="K13" i="1" s="1"/>
  <c r="J14" i="1"/>
  <c r="K14" i="1" s="1"/>
  <c r="K32" i="1"/>
  <c r="K11" i="1"/>
  <c r="H40" i="1"/>
  <c r="D39" i="1"/>
  <c r="D35" i="1"/>
  <c r="F23" i="1"/>
  <c r="H17" i="1"/>
  <c r="D36" i="1"/>
  <c r="A48" i="1" l="1"/>
  <c r="A53" i="1" s="1"/>
  <c r="A57" i="1" s="1"/>
  <c r="A61" i="1" s="1"/>
  <c r="A65" i="1" s="1"/>
  <c r="H26" i="1"/>
  <c r="J26" i="1"/>
  <c r="H25" i="1"/>
  <c r="F25" i="1"/>
  <c r="H24" i="1"/>
  <c r="F24" i="1"/>
  <c r="K24" i="1" s="1"/>
  <c r="K17" i="1"/>
  <c r="H37" i="1"/>
  <c r="J37" i="1"/>
  <c r="K21" i="1"/>
  <c r="K33" i="1"/>
  <c r="F38" i="1"/>
  <c r="K23" i="1"/>
  <c r="K9" i="1"/>
  <c r="H38" i="1"/>
  <c r="H27" i="1"/>
  <c r="F30" i="1"/>
  <c r="J30" i="1"/>
  <c r="F29" i="1"/>
  <c r="H29" i="1"/>
  <c r="J29" i="1"/>
  <c r="H30" i="1"/>
  <c r="H28" i="1"/>
  <c r="F28" i="1"/>
  <c r="J27" i="1"/>
  <c r="F35" i="1"/>
  <c r="H35" i="1"/>
  <c r="J35" i="1"/>
  <c r="J40" i="1"/>
  <c r="K40" i="1" s="1"/>
  <c r="H36" i="1"/>
  <c r="F36" i="1"/>
  <c r="J36" i="1"/>
  <c r="F39" i="1"/>
  <c r="H39" i="1"/>
  <c r="J39" i="1"/>
  <c r="A66" i="1" l="1"/>
  <c r="K25" i="1"/>
  <c r="H77" i="1"/>
  <c r="J77" i="1"/>
  <c r="K26" i="1"/>
  <c r="F77" i="1"/>
  <c r="K37" i="1"/>
  <c r="K28" i="1"/>
  <c r="K38" i="1"/>
  <c r="K27" i="1"/>
  <c r="K29" i="1"/>
  <c r="K30" i="1"/>
  <c r="K35" i="1"/>
  <c r="K39" i="1"/>
  <c r="K36" i="1"/>
  <c r="A67" i="1" l="1"/>
  <c r="K77" i="1"/>
  <c r="K78" i="1" s="1"/>
  <c r="K79" i="1" s="1"/>
  <c r="K80" i="1" s="1"/>
  <c r="K81" i="1" l="1"/>
  <c r="K82" i="1" s="1"/>
  <c r="K83" i="1" l="1"/>
  <c r="K84" i="1" s="1"/>
  <c r="K85" i="1" s="1"/>
  <c r="K86" i="1" s="1"/>
  <c r="K87" i="1" s="1"/>
  <c r="C7" i="20" l="1"/>
  <c r="C12" i="20" s="1"/>
</calcChain>
</file>

<file path=xl/sharedStrings.xml><?xml version="1.0" encoding="utf-8"?>
<sst xmlns="http://schemas.openxmlformats.org/spreadsheetml/2006/main" count="419" uniqueCount="105">
  <si>
    <t>სამუშაოს დასახელება</t>
  </si>
  <si>
    <t>განზ.</t>
  </si>
  <si>
    <t>რაო-ბა</t>
  </si>
  <si>
    <t>მასალა</t>
  </si>
  <si>
    <t>ხელფასი</t>
  </si>
  <si>
    <t>მანქანა-მექანიზმი</t>
  </si>
  <si>
    <t>ჯამი</t>
  </si>
  <si>
    <t>ერთ.ფასი</t>
  </si>
  <si>
    <t>სულ</t>
  </si>
  <si>
    <t>ძირითადი შენობის სამუშაოები</t>
  </si>
  <si>
    <t>დროებითი ღობის მოწყობა</t>
  </si>
  <si>
    <t>მ²</t>
  </si>
  <si>
    <t>დროებითი ელექტროობა</t>
  </si>
  <si>
    <t>ლ</t>
  </si>
  <si>
    <t>დროებითი წყალმომარაგება</t>
  </si>
  <si>
    <t>დროებითი საოფისე კონტეინერი</t>
  </si>
  <si>
    <t>თვე</t>
  </si>
  <si>
    <t>დროებითი სასაწყობე კონტეინერი</t>
  </si>
  <si>
    <t>დროებითი დაცვის ჯიხური</t>
  </si>
  <si>
    <t>ამწე კრანი კონტეინერების მოსაწყობად</t>
  </si>
  <si>
    <t>მან/დღე</t>
  </si>
  <si>
    <t>მოსამზადებელი სამუშაოები</t>
  </si>
  <si>
    <t>სამშენებლო სამუშაოები</t>
  </si>
  <si>
    <t>მ³</t>
  </si>
  <si>
    <t>ბალასტის შემოტანა და დატკეპნა საძირკვლის ფილის ქვეშ</t>
  </si>
  <si>
    <t>ბალასტი</t>
  </si>
  <si>
    <t>ბეტონი ბ-25</t>
  </si>
  <si>
    <t>არმატურა ø12&lt;</t>
  </si>
  <si>
    <t>ტ</t>
  </si>
  <si>
    <t>გლინულა ø8</t>
  </si>
  <si>
    <t>საყალიბე მასალა</t>
  </si>
  <si>
    <t>ლურსმანი</t>
  </si>
  <si>
    <t>კგ</t>
  </si>
  <si>
    <t>საქსოვი მავთული</t>
  </si>
  <si>
    <t>დამხმარე მასალა</t>
  </si>
  <si>
    <t>დამხმარე მანქანა</t>
  </si>
  <si>
    <t>პომპის მომსახურება</t>
  </si>
  <si>
    <t>დღიური მუშახელი</t>
  </si>
  <si>
    <t>სატრანსპორტო ხარჯი</t>
  </si>
  <si>
    <t>ზედნადები ხარჯი</t>
  </si>
  <si>
    <t>მოგება</t>
  </si>
  <si>
    <t>დღგ</t>
  </si>
  <si>
    <t>სულ ჯამი</t>
  </si>
  <si>
    <t>რკინა-ბეტონის იატაკის მოწყობა</t>
  </si>
  <si>
    <t>#</t>
  </si>
  <si>
    <t>რკინა-ბეტონის წერტილოვანი საძირკვლის მოწყობა</t>
  </si>
  <si>
    <t>ამწის მომსახურება</t>
  </si>
  <si>
    <t>მ/დღე</t>
  </si>
  <si>
    <t>გრუნტის მოჭრა</t>
  </si>
  <si>
    <t>თუნუქი</t>
  </si>
  <si>
    <t>კედლების მოწყობა თუნუქით</t>
  </si>
  <si>
    <t>ამწე კალათი მომსახურება</t>
  </si>
  <si>
    <t>ლითონკონსტრუქციის ღებვა</t>
  </si>
  <si>
    <t xml:space="preserve">ტერიტორიის მოსწორება </t>
  </si>
  <si>
    <t>ღორღი 0-40</t>
  </si>
  <si>
    <t>ლარი</t>
  </si>
  <si>
    <t>გარე ტერიტორია</t>
  </si>
  <si>
    <t>ღორღის გამათანაბრებელი ფენის მოწყობა</t>
  </si>
  <si>
    <t>გრძ. მ</t>
  </si>
  <si>
    <t>ღორღი</t>
  </si>
  <si>
    <t>ბალასტის შემოტანა და დატკეპნა იატაკის ფილის ქვეშ</t>
  </si>
  <si>
    <t>ლითონკონსტრუქცია</t>
  </si>
  <si>
    <t>მილკვადრატები და ორტესებრი კოჭები</t>
  </si>
  <si>
    <t>ფოლადის ფურცელი</t>
  </si>
  <si>
    <t>კონსტრუქციული პროექტი</t>
  </si>
  <si>
    <t>რკინა-ბეტონის იატაკის მოწყობა ორმაგი არმირებით</t>
  </si>
  <si>
    <t>სახურავის მოწყობა სენდვიჩ-პანელით</t>
  </si>
  <si>
    <t>სახურავის სენდვიჩ-პანელი</t>
  </si>
  <si>
    <t>თვითმჭრელი</t>
  </si>
  <si>
    <t>ც</t>
  </si>
  <si>
    <t>ჰერმეტიკი</t>
  </si>
  <si>
    <t>ცალი</t>
  </si>
  <si>
    <t>აქსესუარების მოწყობა</t>
  </si>
  <si>
    <t>ჟოლოფებისა და წყალშემკრები მილების მოწყობა</t>
  </si>
  <si>
    <t>სასაწყობე კარის მოწყობა</t>
  </si>
  <si>
    <t>არმატურის ბადე ø7</t>
  </si>
  <si>
    <t>მეტალოპლასტმასის ფანჯრების მოწყობა</t>
  </si>
  <si>
    <t>ალუმინის კარების მოწყობა</t>
  </si>
  <si>
    <t>CW პროფილი</t>
  </si>
  <si>
    <t>მ</t>
  </si>
  <si>
    <t>UW პროფილი</t>
  </si>
  <si>
    <t>შურუფი 3.5*25</t>
  </si>
  <si>
    <t>დუბელი 6*35</t>
  </si>
  <si>
    <t>მინაბამბა</t>
  </si>
  <si>
    <t>ფითხი</t>
  </si>
  <si>
    <t>საღებავი</t>
  </si>
  <si>
    <t>კერამიკული ფილა</t>
  </si>
  <si>
    <t>კედლების დაშპაკვლა-შეღებვა</t>
  </si>
  <si>
    <t>ლინოლიუმის იატაკის მოწყობა</t>
  </si>
  <si>
    <t>რკინა-ბეტონის ცოკოლის მოწყობა</t>
  </si>
  <si>
    <t>იატაკის მოპირკეთება კერამიკული ფილებით</t>
  </si>
  <si>
    <t>წებოცემენტი</t>
  </si>
  <si>
    <t>კედლების მოპირკეთება კერამიკული ფილებით</t>
  </si>
  <si>
    <t>გარე ბეტონი</t>
  </si>
  <si>
    <t>სარემონტო</t>
  </si>
  <si>
    <t>კონტეინერები</t>
  </si>
  <si>
    <t>სახურავის მოწყობა სენდვიჩ-პანელით სისქით 100 მმ</t>
  </si>
  <si>
    <t>სახურავის სენდვიჩ-პანელი 100 მმ</t>
  </si>
  <si>
    <t>კედლების მოწყობა თუნუქით სისქით 100 მმ</t>
  </si>
  <si>
    <t>კედლის სენდვიჩ-პანელი 100 მმ</t>
  </si>
  <si>
    <t>თუნუქი 0.45</t>
  </si>
  <si>
    <t>ღირებულება</t>
  </si>
  <si>
    <t>თაბაშირ-მუყაოს ტიხრების მოწყობა</t>
  </si>
  <si>
    <t>ნესტგამძლე თაბაშირ-მუყაოს ფილა</t>
  </si>
  <si>
    <t>პერსონალის უსაფრთხოების ხარჯი (ინდ.დაცვის საშუალებები და სხვა)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</si>
</sst>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₾_-;\-* #,##0.00\ _₾_-;_-* &quot;-&quot;??\ _₾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Sylfaen"/>
      <family val="1"/>
    </font>
    <font>
      <b/>
      <sz val="10"/>
      <color theme="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4" borderId="1" xfId="1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 applyAlignment="1">
      <alignment horizontal="center"/>
    </xf>
    <xf numFmtId="4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4" borderId="5" xfId="0" applyFill="1" applyBorder="1"/>
    <xf numFmtId="0" fontId="0" fillId="4" borderId="6" xfId="0" applyFill="1" applyBorder="1"/>
    <xf numFmtId="164" fontId="0" fillId="0" borderId="6" xfId="1" applyFont="1" applyBorder="1" applyAlignment="1">
      <alignment horizontal="center" vertical="center"/>
    </xf>
    <xf numFmtId="164" fontId="0" fillId="4" borderId="6" xfId="1" applyFont="1" applyFill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164" fontId="0" fillId="2" borderId="6" xfId="0" applyNumberFormat="1" applyFill="1" applyBorder="1"/>
    <xf numFmtId="164" fontId="0" fillId="0" borderId="6" xfId="1" applyFont="1" applyBorder="1"/>
    <xf numFmtId="164" fontId="0" fillId="2" borderId="9" xfId="1" applyFont="1" applyFill="1" applyBorder="1"/>
    <xf numFmtId="0" fontId="0" fillId="2" borderId="8" xfId="0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7" xfId="0" applyFont="1" applyFill="1" applyBorder="1"/>
    <xf numFmtId="0" fontId="4" fillId="3" borderId="8" xfId="0" applyFont="1" applyFill="1" applyBorder="1"/>
    <xf numFmtId="44" fontId="0" fillId="0" borderId="0" xfId="0" applyNumberFormat="1"/>
    <xf numFmtId="164" fontId="0" fillId="0" borderId="0" xfId="1" applyFont="1"/>
    <xf numFmtId="164" fontId="0" fillId="0" borderId="0" xfId="0" applyNumberFormat="1"/>
    <xf numFmtId="4" fontId="0" fillId="0" borderId="0" xfId="1" applyNumberFormat="1" applyFont="1"/>
    <xf numFmtId="0" fontId="5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9" fillId="0" borderId="1" xfId="1" applyFont="1" applyFill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9" fillId="0" borderId="6" xfId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2" borderId="5" xfId="0" applyFont="1" applyFill="1" applyBorder="1"/>
    <xf numFmtId="0" fontId="9" fillId="2" borderId="1" xfId="0" applyFont="1" applyFill="1" applyBorder="1"/>
    <xf numFmtId="0" fontId="9" fillId="2" borderId="6" xfId="0" applyFont="1" applyFill="1" applyBorder="1"/>
    <xf numFmtId="0" fontId="8" fillId="0" borderId="5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43" fontId="9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/>
    <xf numFmtId="164" fontId="9" fillId="2" borderId="6" xfId="0" applyNumberFormat="1" applyFont="1" applyFill="1" applyBorder="1"/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6" xfId="1" applyFont="1" applyBorder="1"/>
    <xf numFmtId="9" fontId="9" fillId="0" borderId="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/>
    <xf numFmtId="164" fontId="9" fillId="2" borderId="9" xfId="1" applyFont="1" applyFill="1" applyBorder="1"/>
    <xf numFmtId="4" fontId="9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164" fontId="4" fillId="3" borderId="9" xfId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83E4-C416-42C4-A8A0-E760D07DA8A7}">
  <dimension ref="A4:M31"/>
  <sheetViews>
    <sheetView zoomScale="85" zoomScaleNormal="85" workbookViewId="0">
      <selection activeCell="C10" sqref="C10"/>
    </sheetView>
  </sheetViews>
  <sheetFormatPr defaultRowHeight="14.4" x14ac:dyDescent="0.3"/>
  <cols>
    <col min="1" max="1" width="8.88671875" style="4"/>
    <col min="2" max="2" width="62.44140625" style="4" bestFit="1" customWidth="1"/>
    <col min="3" max="3" width="23.44140625" style="4" customWidth="1"/>
    <col min="4" max="4" width="13.6640625" style="4" bestFit="1" customWidth="1"/>
    <col min="5" max="8" width="12.109375" style="4" customWidth="1"/>
    <col min="9" max="9" width="11.21875" style="4" bestFit="1" customWidth="1"/>
    <col min="10" max="10" width="12.109375" style="4" bestFit="1" customWidth="1"/>
    <col min="11" max="11" width="12.5546875" style="4" bestFit="1" customWidth="1"/>
    <col min="12" max="12" width="8.88671875" style="4"/>
    <col min="13" max="13" width="12.5546875" style="4" bestFit="1" customWidth="1"/>
    <col min="14" max="16384" width="8.88671875" style="4"/>
  </cols>
  <sheetData>
    <row r="4" spans="1:13" ht="15" thickBot="1" x14ac:dyDescent="0.35"/>
    <row r="5" spans="1:13" x14ac:dyDescent="0.3">
      <c r="A5" s="48" t="s">
        <v>44</v>
      </c>
      <c r="B5" s="49" t="s">
        <v>0</v>
      </c>
      <c r="C5" s="59" t="s">
        <v>101</v>
      </c>
    </row>
    <row r="6" spans="1:13" x14ac:dyDescent="0.3">
      <c r="A6" s="50">
        <v>1</v>
      </c>
      <c r="B6" s="51">
        <v>2</v>
      </c>
      <c r="C6" s="60">
        <v>3</v>
      </c>
    </row>
    <row r="7" spans="1:13" x14ac:dyDescent="0.3">
      <c r="A7" s="52">
        <v>1</v>
      </c>
      <c r="B7" s="1" t="s">
        <v>22</v>
      </c>
      <c r="C7" s="37">
        <f>სამშენებლო!K87</f>
        <v>0</v>
      </c>
      <c r="D7" s="23"/>
    </row>
    <row r="8" spans="1:13" x14ac:dyDescent="0.3">
      <c r="A8" s="52">
        <f t="shared" ref="A8:A10" si="0">A7+1</f>
        <v>2</v>
      </c>
      <c r="B8" s="1" t="s">
        <v>93</v>
      </c>
      <c r="C8" s="37">
        <f>'გარე ბეტონი'!K33</f>
        <v>0</v>
      </c>
      <c r="D8" s="23"/>
      <c r="E8" s="25"/>
    </row>
    <row r="9" spans="1:13" x14ac:dyDescent="0.3">
      <c r="A9" s="52">
        <f t="shared" si="0"/>
        <v>3</v>
      </c>
      <c r="B9" s="1" t="s">
        <v>94</v>
      </c>
      <c r="C9" s="37">
        <f>სარემონტო!K41</f>
        <v>0</v>
      </c>
      <c r="D9" s="23"/>
    </row>
    <row r="10" spans="1:13" x14ac:dyDescent="0.3">
      <c r="A10" s="52">
        <f t="shared" si="0"/>
        <v>4</v>
      </c>
      <c r="B10" s="1" t="s">
        <v>95</v>
      </c>
      <c r="C10" s="37">
        <f>კონტეინერი!K67</f>
        <v>0</v>
      </c>
      <c r="D10" s="23"/>
    </row>
    <row r="11" spans="1:13" x14ac:dyDescent="0.3">
      <c r="A11" s="52">
        <f>A10+1</f>
        <v>5</v>
      </c>
      <c r="B11" s="1" t="s">
        <v>64</v>
      </c>
      <c r="C11" s="37">
        <v>0</v>
      </c>
    </row>
    <row r="12" spans="1:13" ht="15" thickBot="1" x14ac:dyDescent="0.35">
      <c r="A12" s="53"/>
      <c r="B12" s="54"/>
      <c r="C12" s="104">
        <f>SUM(C7:C11)</f>
        <v>0</v>
      </c>
      <c r="D12" s="55"/>
      <c r="E12" s="55"/>
      <c r="F12" s="55"/>
      <c r="G12" s="55"/>
      <c r="H12" s="55"/>
    </row>
    <row r="13" spans="1:13" x14ac:dyDescent="0.3">
      <c r="C13" s="56"/>
    </row>
    <row r="14" spans="1:13" x14ac:dyDescent="0.3">
      <c r="C14" s="58"/>
      <c r="D14" s="25"/>
      <c r="E14" s="25"/>
      <c r="F14" s="25"/>
      <c r="G14" s="25"/>
      <c r="H14" s="25"/>
    </row>
    <row r="15" spans="1:13" x14ac:dyDescent="0.3">
      <c r="C15" s="56"/>
      <c r="D15" s="25"/>
    </row>
    <row r="16" spans="1:13" x14ac:dyDescent="0.3">
      <c r="D16" s="25"/>
      <c r="I16" s="56"/>
      <c r="J16" s="56"/>
      <c r="K16" s="56"/>
      <c r="M16" s="25"/>
    </row>
    <row r="17" spans="3:13" x14ac:dyDescent="0.3">
      <c r="D17" s="25"/>
      <c r="I17" s="56"/>
      <c r="J17" s="56"/>
      <c r="K17" s="56"/>
      <c r="M17" s="25"/>
    </row>
    <row r="18" spans="3:13" x14ac:dyDescent="0.3">
      <c r="D18" s="25"/>
      <c r="I18" s="56"/>
      <c r="J18" s="56"/>
      <c r="K18" s="56"/>
      <c r="M18" s="25"/>
    </row>
    <row r="19" spans="3:13" x14ac:dyDescent="0.3">
      <c r="C19" s="23"/>
      <c r="I19" s="56"/>
      <c r="J19" s="56"/>
      <c r="K19" s="56"/>
      <c r="M19" s="25"/>
    </row>
    <row r="20" spans="3:13" x14ac:dyDescent="0.3">
      <c r="I20" s="56"/>
      <c r="J20" s="56"/>
      <c r="K20" s="56"/>
      <c r="M20" s="25"/>
    </row>
    <row r="21" spans="3:13" x14ac:dyDescent="0.3">
      <c r="I21" s="56"/>
      <c r="J21" s="56"/>
      <c r="K21" s="56"/>
      <c r="M21" s="25"/>
    </row>
    <row r="22" spans="3:13" x14ac:dyDescent="0.3">
      <c r="I22" s="56"/>
      <c r="J22" s="56"/>
      <c r="K22" s="56"/>
      <c r="M22" s="25"/>
    </row>
    <row r="23" spans="3:13" x14ac:dyDescent="0.3">
      <c r="I23" s="56"/>
      <c r="J23" s="56"/>
      <c r="K23" s="56"/>
      <c r="M23" s="25"/>
    </row>
    <row r="24" spans="3:13" x14ac:dyDescent="0.3">
      <c r="I24" s="56"/>
      <c r="J24" s="56"/>
      <c r="K24" s="56"/>
      <c r="M24" s="25"/>
    </row>
    <row r="25" spans="3:13" x14ac:dyDescent="0.3">
      <c r="I25" s="56"/>
      <c r="J25" s="56"/>
      <c r="K25" s="56"/>
      <c r="M25" s="25"/>
    </row>
    <row r="26" spans="3:13" x14ac:dyDescent="0.3">
      <c r="I26" s="56"/>
      <c r="J26" s="56"/>
      <c r="K26" s="56"/>
    </row>
    <row r="27" spans="3:13" x14ac:dyDescent="0.3">
      <c r="I27" s="56"/>
      <c r="J27" s="56"/>
      <c r="K27" s="56"/>
    </row>
    <row r="28" spans="3:13" x14ac:dyDescent="0.3">
      <c r="I28" s="56"/>
      <c r="J28" s="56"/>
      <c r="K28" s="56"/>
    </row>
    <row r="29" spans="3:13" x14ac:dyDescent="0.3">
      <c r="I29" s="56"/>
      <c r="J29" s="56"/>
      <c r="K29" s="56"/>
    </row>
    <row r="30" spans="3:13" x14ac:dyDescent="0.3">
      <c r="I30" s="56"/>
      <c r="J30" s="56"/>
      <c r="K30" s="56"/>
    </row>
    <row r="31" spans="3:13" x14ac:dyDescent="0.3">
      <c r="I31" s="56"/>
      <c r="J31" s="56"/>
      <c r="K31" s="56"/>
      <c r="M31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topLeftCell="A64" zoomScale="80" zoomScaleNormal="80" workbookViewId="0">
      <selection activeCell="B84" sqref="B84"/>
    </sheetView>
  </sheetViews>
  <sheetFormatPr defaultRowHeight="14.4" x14ac:dyDescent="0.3"/>
  <cols>
    <col min="1" max="1" width="9.109375" style="4" customWidth="1"/>
    <col min="2" max="2" width="46" style="4" customWidth="1"/>
    <col min="3" max="3" width="9.109375" style="4"/>
    <col min="4" max="4" width="12.44140625" style="4" bestFit="1" customWidth="1"/>
    <col min="5" max="5" width="14.44140625" style="4" customWidth="1"/>
    <col min="6" max="6" width="18.6640625" style="4" customWidth="1"/>
    <col min="7" max="7" width="17.5546875" style="4" customWidth="1"/>
    <col min="8" max="8" width="14.33203125" style="4" customWidth="1"/>
    <col min="9" max="9" width="13.33203125" style="4" customWidth="1"/>
    <col min="10" max="10" width="15.44140625" style="4" customWidth="1"/>
    <col min="11" max="11" width="16" style="4" customWidth="1"/>
    <col min="13" max="13" width="10" bestFit="1" customWidth="1"/>
    <col min="15" max="15" width="11" bestFit="1" customWidth="1"/>
  </cols>
  <sheetData>
    <row r="1" spans="1:11" s="4" customFormat="1" ht="18.600000000000001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18.600000000000001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4" customFormat="1" ht="18.600000000000001" customHeight="1" thickBo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0.75" customHeight="1" x14ac:dyDescent="0.3">
      <c r="A4" s="108" t="s">
        <v>44</v>
      </c>
      <c r="B4" s="105" t="s">
        <v>0</v>
      </c>
      <c r="C4" s="105" t="s">
        <v>1</v>
      </c>
      <c r="D4" s="105" t="s">
        <v>2</v>
      </c>
      <c r="E4" s="105" t="s">
        <v>3</v>
      </c>
      <c r="F4" s="105"/>
      <c r="G4" s="105" t="s">
        <v>4</v>
      </c>
      <c r="H4" s="105"/>
      <c r="I4" s="105" t="s">
        <v>5</v>
      </c>
      <c r="J4" s="105"/>
      <c r="K4" s="106" t="s">
        <v>6</v>
      </c>
    </row>
    <row r="5" spans="1:11" ht="30.75" customHeight="1" x14ac:dyDescent="0.3">
      <c r="A5" s="109"/>
      <c r="B5" s="110"/>
      <c r="C5" s="110"/>
      <c r="D5" s="110"/>
      <c r="E5" s="26" t="s">
        <v>7</v>
      </c>
      <c r="F5" s="26" t="s">
        <v>8</v>
      </c>
      <c r="G5" s="26" t="s">
        <v>7</v>
      </c>
      <c r="H5" s="26" t="s">
        <v>8</v>
      </c>
      <c r="I5" s="26" t="s">
        <v>7</v>
      </c>
      <c r="J5" s="26" t="s">
        <v>8</v>
      </c>
      <c r="K5" s="107"/>
    </row>
    <row r="6" spans="1:11" x14ac:dyDescent="0.3">
      <c r="A6" s="27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8">
        <v>11</v>
      </c>
    </row>
    <row r="7" spans="1:11" x14ac:dyDescent="0.3">
      <c r="A7" s="29"/>
      <c r="B7" s="26" t="s">
        <v>9</v>
      </c>
      <c r="C7" s="3"/>
      <c r="D7" s="3"/>
      <c r="E7" s="3"/>
      <c r="F7" s="3"/>
      <c r="G7" s="3"/>
      <c r="H7" s="3"/>
      <c r="I7" s="3"/>
      <c r="J7" s="3"/>
      <c r="K7" s="30"/>
    </row>
    <row r="8" spans="1:11" x14ac:dyDescent="0.3">
      <c r="A8" s="31"/>
      <c r="B8" s="12" t="s">
        <v>21</v>
      </c>
      <c r="C8" s="11"/>
      <c r="D8" s="11"/>
      <c r="E8" s="11"/>
      <c r="F8" s="11"/>
      <c r="G8" s="11"/>
      <c r="H8" s="11"/>
      <c r="I8" s="11"/>
      <c r="J8" s="11"/>
      <c r="K8" s="32"/>
    </row>
    <row r="9" spans="1:11" x14ac:dyDescent="0.3">
      <c r="A9" s="40">
        <v>1</v>
      </c>
      <c r="B9" s="6" t="s">
        <v>10</v>
      </c>
      <c r="C9" s="5" t="s">
        <v>11</v>
      </c>
      <c r="D9" s="17">
        <v>240</v>
      </c>
      <c r="E9" s="17"/>
      <c r="F9" s="17">
        <f>D9*E9</f>
        <v>0</v>
      </c>
      <c r="G9" s="17"/>
      <c r="H9" s="17">
        <f>D9*G9</f>
        <v>0</v>
      </c>
      <c r="I9" s="17"/>
      <c r="J9" s="17">
        <f>D9*I9</f>
        <v>0</v>
      </c>
      <c r="K9" s="33">
        <f>F9+H9+J9</f>
        <v>0</v>
      </c>
    </row>
    <row r="10" spans="1:11" x14ac:dyDescent="0.3">
      <c r="A10" s="40">
        <v>2</v>
      </c>
      <c r="B10" s="6" t="s">
        <v>12</v>
      </c>
      <c r="C10" s="5" t="s">
        <v>13</v>
      </c>
      <c r="D10" s="17">
        <v>1</v>
      </c>
      <c r="E10" s="17"/>
      <c r="F10" s="17">
        <f t="shared" ref="F10:F15" si="0">D10*E10</f>
        <v>0</v>
      </c>
      <c r="G10" s="17"/>
      <c r="H10" s="17">
        <f t="shared" ref="H10:H15" si="1">D10*G10</f>
        <v>0</v>
      </c>
      <c r="I10" s="17"/>
      <c r="J10" s="17">
        <f t="shared" ref="J10:J15" si="2">D10*I10</f>
        <v>0</v>
      </c>
      <c r="K10" s="33">
        <f t="shared" ref="K10:K15" si="3">F10+H10+J10</f>
        <v>0</v>
      </c>
    </row>
    <row r="11" spans="1:11" x14ac:dyDescent="0.3">
      <c r="A11" s="40">
        <v>3</v>
      </c>
      <c r="B11" s="6" t="s">
        <v>14</v>
      </c>
      <c r="C11" s="5" t="s">
        <v>13</v>
      </c>
      <c r="D11" s="17">
        <v>1</v>
      </c>
      <c r="E11" s="17"/>
      <c r="F11" s="17">
        <f t="shared" si="0"/>
        <v>0</v>
      </c>
      <c r="G11" s="17"/>
      <c r="H11" s="17">
        <f t="shared" si="1"/>
        <v>0</v>
      </c>
      <c r="I11" s="17"/>
      <c r="J11" s="17">
        <f t="shared" si="2"/>
        <v>0</v>
      </c>
      <c r="K11" s="33">
        <f t="shared" si="3"/>
        <v>0</v>
      </c>
    </row>
    <row r="12" spans="1:11" x14ac:dyDescent="0.3">
      <c r="A12" s="40">
        <v>4</v>
      </c>
      <c r="B12" s="6" t="s">
        <v>15</v>
      </c>
      <c r="C12" s="5" t="s">
        <v>13</v>
      </c>
      <c r="D12" s="17">
        <v>1</v>
      </c>
      <c r="E12" s="17"/>
      <c r="F12" s="17">
        <f t="shared" si="0"/>
        <v>0</v>
      </c>
      <c r="G12" s="17"/>
      <c r="H12" s="17">
        <f t="shared" si="1"/>
        <v>0</v>
      </c>
      <c r="I12" s="17"/>
      <c r="J12" s="17">
        <f t="shared" si="2"/>
        <v>0</v>
      </c>
      <c r="K12" s="33">
        <f t="shared" si="3"/>
        <v>0</v>
      </c>
    </row>
    <row r="13" spans="1:11" x14ac:dyDescent="0.3">
      <c r="A13" s="40">
        <v>5</v>
      </c>
      <c r="B13" s="6" t="s">
        <v>17</v>
      </c>
      <c r="C13" s="5" t="s">
        <v>13</v>
      </c>
      <c r="D13" s="17">
        <v>1</v>
      </c>
      <c r="E13" s="17"/>
      <c r="F13" s="17">
        <f t="shared" si="0"/>
        <v>0</v>
      </c>
      <c r="G13" s="17"/>
      <c r="H13" s="17">
        <f t="shared" si="1"/>
        <v>0</v>
      </c>
      <c r="I13" s="17"/>
      <c r="J13" s="17">
        <f t="shared" si="2"/>
        <v>0</v>
      </c>
      <c r="K13" s="33">
        <f t="shared" si="3"/>
        <v>0</v>
      </c>
    </row>
    <row r="14" spans="1:11" x14ac:dyDescent="0.3">
      <c r="A14" s="40">
        <v>6</v>
      </c>
      <c r="B14" s="6" t="s">
        <v>18</v>
      </c>
      <c r="C14" s="5" t="s">
        <v>13</v>
      </c>
      <c r="D14" s="17">
        <v>1</v>
      </c>
      <c r="E14" s="17"/>
      <c r="F14" s="17">
        <f t="shared" si="0"/>
        <v>0</v>
      </c>
      <c r="G14" s="17"/>
      <c r="H14" s="17">
        <f t="shared" si="1"/>
        <v>0</v>
      </c>
      <c r="I14" s="17"/>
      <c r="J14" s="17">
        <f t="shared" si="2"/>
        <v>0</v>
      </c>
      <c r="K14" s="33">
        <f t="shared" si="3"/>
        <v>0</v>
      </c>
    </row>
    <row r="15" spans="1:11" x14ac:dyDescent="0.3">
      <c r="A15" s="40">
        <v>7</v>
      </c>
      <c r="B15" s="6" t="s">
        <v>19</v>
      </c>
      <c r="C15" s="5" t="s">
        <v>20</v>
      </c>
      <c r="D15" s="17">
        <v>2</v>
      </c>
      <c r="E15" s="17"/>
      <c r="F15" s="17">
        <f t="shared" si="0"/>
        <v>0</v>
      </c>
      <c r="G15" s="17"/>
      <c r="H15" s="17">
        <f t="shared" si="1"/>
        <v>0</v>
      </c>
      <c r="I15" s="17"/>
      <c r="J15" s="17">
        <f t="shared" si="2"/>
        <v>0</v>
      </c>
      <c r="K15" s="33">
        <f t="shared" si="3"/>
        <v>0</v>
      </c>
    </row>
    <row r="16" spans="1:11" x14ac:dyDescent="0.3">
      <c r="A16" s="31"/>
      <c r="B16" s="12" t="s">
        <v>22</v>
      </c>
      <c r="C16" s="11"/>
      <c r="D16" s="18"/>
      <c r="E16" s="18"/>
      <c r="F16" s="18"/>
      <c r="G16" s="18"/>
      <c r="H16" s="18"/>
      <c r="I16" s="18"/>
      <c r="J16" s="18"/>
      <c r="K16" s="34"/>
    </row>
    <row r="17" spans="1:11" x14ac:dyDescent="0.3">
      <c r="A17" s="40">
        <f>A15+1</f>
        <v>8</v>
      </c>
      <c r="B17" s="6" t="s">
        <v>48</v>
      </c>
      <c r="C17" s="5" t="s">
        <v>23</v>
      </c>
      <c r="D17" s="17">
        <f>42*16*1</f>
        <v>672</v>
      </c>
      <c r="E17" s="17"/>
      <c r="F17" s="17">
        <f>D17*E17</f>
        <v>0</v>
      </c>
      <c r="G17" s="17"/>
      <c r="H17" s="17">
        <f>D17*G17</f>
        <v>0</v>
      </c>
      <c r="I17" s="17"/>
      <c r="J17" s="17">
        <f>D17*I17</f>
        <v>0</v>
      </c>
      <c r="K17" s="33">
        <f>F17+H17+J17</f>
        <v>0</v>
      </c>
    </row>
    <row r="18" spans="1:11" s="4" customFormat="1" ht="28.8" x14ac:dyDescent="0.3">
      <c r="A18" s="40">
        <f>A17+1</f>
        <v>9</v>
      </c>
      <c r="B18" s="6" t="s">
        <v>24</v>
      </c>
      <c r="C18" s="5" t="s">
        <v>23</v>
      </c>
      <c r="D18" s="17">
        <f>42*16*0.7</f>
        <v>470.4</v>
      </c>
      <c r="E18" s="17"/>
      <c r="F18" s="17">
        <f t="shared" ref="F18:F19" si="4">D18*E18</f>
        <v>0</v>
      </c>
      <c r="G18" s="17"/>
      <c r="H18" s="17">
        <f t="shared" ref="H18:H19" si="5">D18*G18</f>
        <v>0</v>
      </c>
      <c r="I18" s="17"/>
      <c r="J18" s="17">
        <f t="shared" ref="J18:J19" si="6">D18*I18</f>
        <v>0</v>
      </c>
      <c r="K18" s="33">
        <f t="shared" ref="K18:K19" si="7">F18+H18+J18</f>
        <v>0</v>
      </c>
    </row>
    <row r="19" spans="1:11" s="4" customFormat="1" x14ac:dyDescent="0.3">
      <c r="A19" s="40"/>
      <c r="B19" s="7" t="s">
        <v>25</v>
      </c>
      <c r="C19" s="8" t="s">
        <v>23</v>
      </c>
      <c r="D19" s="17">
        <f>D18*1.22</f>
        <v>573.88799999999992</v>
      </c>
      <c r="E19" s="17"/>
      <c r="F19" s="17">
        <f t="shared" si="4"/>
        <v>0</v>
      </c>
      <c r="G19" s="17"/>
      <c r="H19" s="17">
        <f t="shared" si="5"/>
        <v>0</v>
      </c>
      <c r="I19" s="17"/>
      <c r="J19" s="17">
        <f t="shared" si="6"/>
        <v>0</v>
      </c>
      <c r="K19" s="33">
        <f t="shared" si="7"/>
        <v>0</v>
      </c>
    </row>
    <row r="20" spans="1:11" x14ac:dyDescent="0.3">
      <c r="A20" s="40">
        <f>A18+1</f>
        <v>10</v>
      </c>
      <c r="B20" s="6" t="s">
        <v>57</v>
      </c>
      <c r="C20" s="5" t="s">
        <v>11</v>
      </c>
      <c r="D20" s="17">
        <f>42*16</f>
        <v>672</v>
      </c>
      <c r="E20" s="17"/>
      <c r="F20" s="17">
        <f t="shared" ref="F20:F40" si="8">D20*E20</f>
        <v>0</v>
      </c>
      <c r="G20" s="17"/>
      <c r="H20" s="17">
        <f t="shared" ref="H20:H40" si="9">D20*G20</f>
        <v>0</v>
      </c>
      <c r="I20" s="17"/>
      <c r="J20" s="17">
        <f t="shared" ref="J20:J40" si="10">D20*I20</f>
        <v>0</v>
      </c>
      <c r="K20" s="33">
        <f t="shared" ref="K20:K40" si="11">F20+H20+J20</f>
        <v>0</v>
      </c>
    </row>
    <row r="21" spans="1:11" x14ac:dyDescent="0.3">
      <c r="A21" s="40"/>
      <c r="B21" s="7" t="s">
        <v>59</v>
      </c>
      <c r="C21" s="8" t="s">
        <v>23</v>
      </c>
      <c r="D21" s="17">
        <f>D20*0.1</f>
        <v>67.2</v>
      </c>
      <c r="E21" s="17"/>
      <c r="F21" s="17">
        <f t="shared" si="8"/>
        <v>0</v>
      </c>
      <c r="G21" s="17"/>
      <c r="H21" s="17">
        <f t="shared" si="9"/>
        <v>0</v>
      </c>
      <c r="I21" s="17"/>
      <c r="J21" s="17">
        <f t="shared" si="10"/>
        <v>0</v>
      </c>
      <c r="K21" s="33">
        <f t="shared" si="11"/>
        <v>0</v>
      </c>
    </row>
    <row r="22" spans="1:11" s="4" customFormat="1" ht="28.8" x14ac:dyDescent="0.3">
      <c r="A22" s="40">
        <f>A20+1</f>
        <v>11</v>
      </c>
      <c r="B22" s="6" t="s">
        <v>45</v>
      </c>
      <c r="C22" s="5" t="s">
        <v>23</v>
      </c>
      <c r="D22" s="17">
        <f>4*9*1.2*0.5*1.2</f>
        <v>25.919999999999998</v>
      </c>
      <c r="E22" s="17"/>
      <c r="F22" s="17">
        <f t="shared" ref="F22:F31" si="12">D22*E22</f>
        <v>0</v>
      </c>
      <c r="G22" s="17"/>
      <c r="H22" s="17">
        <f t="shared" ref="H22:H31" si="13">D22*G22</f>
        <v>0</v>
      </c>
      <c r="I22" s="17"/>
      <c r="J22" s="17">
        <f t="shared" ref="J22:J31" si="14">D22*I22</f>
        <v>0</v>
      </c>
      <c r="K22" s="33">
        <f t="shared" ref="K22:K31" si="15">F22+H22+J22</f>
        <v>0</v>
      </c>
    </row>
    <row r="23" spans="1:11" s="4" customFormat="1" x14ac:dyDescent="0.3">
      <c r="A23" s="40"/>
      <c r="B23" s="7" t="s">
        <v>26</v>
      </c>
      <c r="C23" s="8" t="s">
        <v>23</v>
      </c>
      <c r="D23" s="17">
        <f>D22*1.02</f>
        <v>26.438399999999998</v>
      </c>
      <c r="E23" s="17"/>
      <c r="F23" s="17">
        <f t="shared" si="12"/>
        <v>0</v>
      </c>
      <c r="G23" s="17"/>
      <c r="H23" s="17">
        <f t="shared" si="13"/>
        <v>0</v>
      </c>
      <c r="I23" s="17"/>
      <c r="J23" s="17">
        <f t="shared" si="14"/>
        <v>0</v>
      </c>
      <c r="K23" s="33">
        <f t="shared" si="15"/>
        <v>0</v>
      </c>
    </row>
    <row r="24" spans="1:11" s="4" customFormat="1" x14ac:dyDescent="0.3">
      <c r="A24" s="40"/>
      <c r="B24" s="20" t="s">
        <v>27</v>
      </c>
      <c r="C24" s="21" t="s">
        <v>28</v>
      </c>
      <c r="D24" s="17">
        <f>D23*0.08</f>
        <v>2.1150720000000001</v>
      </c>
      <c r="E24" s="22"/>
      <c r="F24" s="22">
        <f t="shared" si="12"/>
        <v>0</v>
      </c>
      <c r="G24" s="22"/>
      <c r="H24" s="22">
        <f t="shared" si="13"/>
        <v>0</v>
      </c>
      <c r="I24" s="22"/>
      <c r="J24" s="22">
        <f t="shared" si="14"/>
        <v>0</v>
      </c>
      <c r="K24" s="35">
        <f t="shared" si="15"/>
        <v>0</v>
      </c>
    </row>
    <row r="25" spans="1:11" s="4" customFormat="1" x14ac:dyDescent="0.3">
      <c r="A25" s="40"/>
      <c r="B25" s="20" t="s">
        <v>29</v>
      </c>
      <c r="C25" s="21" t="s">
        <v>28</v>
      </c>
      <c r="D25" s="22">
        <f>D23*0.01</f>
        <v>0.26438400000000001</v>
      </c>
      <c r="E25" s="22"/>
      <c r="F25" s="22">
        <f t="shared" si="12"/>
        <v>0</v>
      </c>
      <c r="G25" s="22"/>
      <c r="H25" s="22">
        <f t="shared" si="13"/>
        <v>0</v>
      </c>
      <c r="I25" s="22"/>
      <c r="J25" s="22">
        <f t="shared" si="14"/>
        <v>0</v>
      </c>
      <c r="K25" s="35">
        <f t="shared" si="15"/>
        <v>0</v>
      </c>
    </row>
    <row r="26" spans="1:11" s="4" customFormat="1" x14ac:dyDescent="0.3">
      <c r="A26" s="40"/>
      <c r="B26" s="7" t="s">
        <v>30</v>
      </c>
      <c r="C26" s="8" t="s">
        <v>23</v>
      </c>
      <c r="D26" s="17">
        <f>D23*0.032</f>
        <v>0.84602879999999991</v>
      </c>
      <c r="E26" s="17"/>
      <c r="F26" s="17">
        <f t="shared" si="12"/>
        <v>0</v>
      </c>
      <c r="G26" s="17"/>
      <c r="H26" s="17">
        <f t="shared" si="13"/>
        <v>0</v>
      </c>
      <c r="I26" s="17"/>
      <c r="J26" s="17">
        <f t="shared" si="14"/>
        <v>0</v>
      </c>
      <c r="K26" s="33">
        <f t="shared" si="15"/>
        <v>0</v>
      </c>
    </row>
    <row r="27" spans="1:11" s="4" customFormat="1" x14ac:dyDescent="0.3">
      <c r="A27" s="40"/>
      <c r="B27" s="7" t="s">
        <v>31</v>
      </c>
      <c r="C27" s="8" t="s">
        <v>32</v>
      </c>
      <c r="D27" s="17">
        <f>D23*0.41</f>
        <v>10.839743999999998</v>
      </c>
      <c r="E27" s="17"/>
      <c r="F27" s="17">
        <f t="shared" si="12"/>
        <v>0</v>
      </c>
      <c r="G27" s="17"/>
      <c r="H27" s="17">
        <f t="shared" si="13"/>
        <v>0</v>
      </c>
      <c r="I27" s="17"/>
      <c r="J27" s="17">
        <f t="shared" si="14"/>
        <v>0</v>
      </c>
      <c r="K27" s="33">
        <f t="shared" si="15"/>
        <v>0</v>
      </c>
    </row>
    <row r="28" spans="1:11" s="4" customFormat="1" x14ac:dyDescent="0.3">
      <c r="A28" s="40"/>
      <c r="B28" s="7" t="s">
        <v>33</v>
      </c>
      <c r="C28" s="8" t="s">
        <v>32</v>
      </c>
      <c r="D28" s="17">
        <f>D23*0.3</f>
        <v>7.931519999999999</v>
      </c>
      <c r="E28" s="17"/>
      <c r="F28" s="17">
        <f t="shared" si="12"/>
        <v>0</v>
      </c>
      <c r="G28" s="17"/>
      <c r="H28" s="17">
        <f t="shared" si="13"/>
        <v>0</v>
      </c>
      <c r="I28" s="17"/>
      <c r="J28" s="17">
        <f t="shared" si="14"/>
        <v>0</v>
      </c>
      <c r="K28" s="33">
        <f t="shared" si="15"/>
        <v>0</v>
      </c>
    </row>
    <row r="29" spans="1:11" s="4" customFormat="1" x14ac:dyDescent="0.3">
      <c r="A29" s="40"/>
      <c r="B29" s="7" t="s">
        <v>34</v>
      </c>
      <c r="C29" s="8" t="s">
        <v>23</v>
      </c>
      <c r="D29" s="17">
        <f>D23</f>
        <v>26.438399999999998</v>
      </c>
      <c r="E29" s="17"/>
      <c r="F29" s="17">
        <f t="shared" si="12"/>
        <v>0</v>
      </c>
      <c r="G29" s="17"/>
      <c r="H29" s="17">
        <f t="shared" si="13"/>
        <v>0</v>
      </c>
      <c r="I29" s="17"/>
      <c r="J29" s="17">
        <f t="shared" si="14"/>
        <v>0</v>
      </c>
      <c r="K29" s="33">
        <f t="shared" si="15"/>
        <v>0</v>
      </c>
    </row>
    <row r="30" spans="1:11" s="4" customFormat="1" x14ac:dyDescent="0.3">
      <c r="A30" s="40"/>
      <c r="B30" s="7" t="s">
        <v>35</v>
      </c>
      <c r="C30" s="8" t="s">
        <v>23</v>
      </c>
      <c r="D30" s="17">
        <f>D23</f>
        <v>26.438399999999998</v>
      </c>
      <c r="E30" s="17"/>
      <c r="F30" s="17">
        <f t="shared" si="12"/>
        <v>0</v>
      </c>
      <c r="G30" s="17"/>
      <c r="H30" s="17">
        <f t="shared" si="13"/>
        <v>0</v>
      </c>
      <c r="I30" s="17"/>
      <c r="J30" s="17">
        <f t="shared" si="14"/>
        <v>0</v>
      </c>
      <c r="K30" s="33">
        <f t="shared" si="15"/>
        <v>0</v>
      </c>
    </row>
    <row r="31" spans="1:11" s="4" customFormat="1" x14ac:dyDescent="0.3">
      <c r="A31" s="40"/>
      <c r="B31" s="7" t="s">
        <v>36</v>
      </c>
      <c r="C31" s="16" t="s">
        <v>20</v>
      </c>
      <c r="D31" s="17">
        <v>1</v>
      </c>
      <c r="E31" s="17"/>
      <c r="F31" s="17">
        <f t="shared" si="12"/>
        <v>0</v>
      </c>
      <c r="G31" s="17"/>
      <c r="H31" s="17">
        <f t="shared" si="13"/>
        <v>0</v>
      </c>
      <c r="I31" s="17"/>
      <c r="J31" s="17">
        <f t="shared" si="14"/>
        <v>0</v>
      </c>
      <c r="K31" s="33">
        <f t="shared" si="15"/>
        <v>0</v>
      </c>
    </row>
    <row r="32" spans="1:11" x14ac:dyDescent="0.3">
      <c r="A32" s="40">
        <f>A22+1</f>
        <v>12</v>
      </c>
      <c r="B32" s="6" t="s">
        <v>89</v>
      </c>
      <c r="C32" s="5" t="s">
        <v>58</v>
      </c>
      <c r="D32" s="17">
        <f>(40+14)*2</f>
        <v>108</v>
      </c>
      <c r="E32" s="17"/>
      <c r="F32" s="22">
        <f t="shared" si="8"/>
        <v>0</v>
      </c>
      <c r="G32" s="17"/>
      <c r="H32" s="17">
        <f t="shared" si="9"/>
        <v>0</v>
      </c>
      <c r="I32" s="17"/>
      <c r="J32" s="17">
        <f t="shared" si="10"/>
        <v>0</v>
      </c>
      <c r="K32" s="33">
        <f t="shared" si="11"/>
        <v>0</v>
      </c>
    </row>
    <row r="33" spans="1:15" x14ac:dyDescent="0.3">
      <c r="A33" s="40"/>
      <c r="B33" s="7" t="s">
        <v>26</v>
      </c>
      <c r="C33" s="8" t="s">
        <v>23</v>
      </c>
      <c r="D33" s="17">
        <f>D32*0.15*0.4</f>
        <v>6.48</v>
      </c>
      <c r="E33" s="17"/>
      <c r="F33" s="22">
        <f t="shared" si="8"/>
        <v>0</v>
      </c>
      <c r="G33" s="17"/>
      <c r="H33" s="17">
        <f t="shared" si="9"/>
        <v>0</v>
      </c>
      <c r="I33" s="17"/>
      <c r="J33" s="17">
        <f t="shared" si="10"/>
        <v>0</v>
      </c>
      <c r="K33" s="33">
        <f t="shared" si="11"/>
        <v>0</v>
      </c>
      <c r="M33" s="25"/>
    </row>
    <row r="34" spans="1:15" x14ac:dyDescent="0.3">
      <c r="A34" s="40"/>
      <c r="B34" s="20" t="s">
        <v>29</v>
      </c>
      <c r="C34" s="21" t="s">
        <v>28</v>
      </c>
      <c r="D34" s="22">
        <f>D32*0.4*22*1.08*0.617/1000</f>
        <v>0.63330854400000014</v>
      </c>
      <c r="E34" s="17"/>
      <c r="F34" s="22">
        <f t="shared" si="8"/>
        <v>0</v>
      </c>
      <c r="G34" s="22"/>
      <c r="H34" s="22">
        <f t="shared" si="9"/>
        <v>0</v>
      </c>
      <c r="I34" s="22"/>
      <c r="J34" s="22">
        <f t="shared" si="10"/>
        <v>0</v>
      </c>
      <c r="K34" s="35">
        <f t="shared" si="11"/>
        <v>0</v>
      </c>
    </row>
    <row r="35" spans="1:15" x14ac:dyDescent="0.3">
      <c r="A35" s="40"/>
      <c r="B35" s="7" t="s">
        <v>30</v>
      </c>
      <c r="C35" s="8" t="s">
        <v>23</v>
      </c>
      <c r="D35" s="22">
        <f>D33*0.135</f>
        <v>0.87480000000000013</v>
      </c>
      <c r="E35" s="17"/>
      <c r="F35" s="22">
        <f t="shared" si="8"/>
        <v>0</v>
      </c>
      <c r="G35" s="17"/>
      <c r="H35" s="17">
        <f t="shared" si="9"/>
        <v>0</v>
      </c>
      <c r="I35" s="17"/>
      <c r="J35" s="17">
        <f t="shared" si="10"/>
        <v>0</v>
      </c>
      <c r="K35" s="33">
        <f t="shared" si="11"/>
        <v>0</v>
      </c>
    </row>
    <row r="36" spans="1:15" x14ac:dyDescent="0.3">
      <c r="A36" s="40"/>
      <c r="B36" s="7" t="s">
        <v>31</v>
      </c>
      <c r="C36" s="8" t="s">
        <v>32</v>
      </c>
      <c r="D36" s="22">
        <f>D33*3.55</f>
        <v>23.004000000000001</v>
      </c>
      <c r="E36" s="17"/>
      <c r="F36" s="22">
        <f t="shared" si="8"/>
        <v>0</v>
      </c>
      <c r="G36" s="17"/>
      <c r="H36" s="17">
        <f t="shared" si="9"/>
        <v>0</v>
      </c>
      <c r="I36" s="17"/>
      <c r="J36" s="17">
        <f t="shared" si="10"/>
        <v>0</v>
      </c>
      <c r="K36" s="33">
        <f t="shared" si="11"/>
        <v>0</v>
      </c>
    </row>
    <row r="37" spans="1:15" x14ac:dyDescent="0.3">
      <c r="A37" s="40"/>
      <c r="B37" s="7" t="s">
        <v>33</v>
      </c>
      <c r="C37" s="8" t="s">
        <v>32</v>
      </c>
      <c r="D37" s="22">
        <f>D33*0.51</f>
        <v>3.3048000000000002</v>
      </c>
      <c r="E37" s="17"/>
      <c r="F37" s="22">
        <f t="shared" si="8"/>
        <v>0</v>
      </c>
      <c r="G37" s="17"/>
      <c r="H37" s="17">
        <f t="shared" si="9"/>
        <v>0</v>
      </c>
      <c r="I37" s="17"/>
      <c r="J37" s="17">
        <f t="shared" si="10"/>
        <v>0</v>
      </c>
      <c r="K37" s="33">
        <f t="shared" si="11"/>
        <v>0</v>
      </c>
    </row>
    <row r="38" spans="1:15" x14ac:dyDescent="0.3">
      <c r="A38" s="40"/>
      <c r="B38" s="7" t="s">
        <v>34</v>
      </c>
      <c r="C38" s="8" t="s">
        <v>23</v>
      </c>
      <c r="D38" s="17">
        <f>D33</f>
        <v>6.48</v>
      </c>
      <c r="E38" s="17"/>
      <c r="F38" s="22">
        <f t="shared" si="8"/>
        <v>0</v>
      </c>
      <c r="G38" s="17"/>
      <c r="H38" s="17">
        <f t="shared" si="9"/>
        <v>0</v>
      </c>
      <c r="I38" s="17"/>
      <c r="J38" s="17">
        <f t="shared" si="10"/>
        <v>0</v>
      </c>
      <c r="K38" s="33">
        <f t="shared" si="11"/>
        <v>0</v>
      </c>
    </row>
    <row r="39" spans="1:15" x14ac:dyDescent="0.3">
      <c r="A39" s="40"/>
      <c r="B39" s="7" t="s">
        <v>35</v>
      </c>
      <c r="C39" s="8" t="s">
        <v>23</v>
      </c>
      <c r="D39" s="17">
        <f>D33</f>
        <v>6.48</v>
      </c>
      <c r="E39" s="17"/>
      <c r="F39" s="22">
        <f t="shared" si="8"/>
        <v>0</v>
      </c>
      <c r="G39" s="17"/>
      <c r="H39" s="17">
        <f t="shared" si="9"/>
        <v>0</v>
      </c>
      <c r="I39" s="17"/>
      <c r="J39" s="17">
        <f t="shared" si="10"/>
        <v>0</v>
      </c>
      <c r="K39" s="33">
        <f t="shared" si="11"/>
        <v>0</v>
      </c>
    </row>
    <row r="40" spans="1:15" x14ac:dyDescent="0.3">
      <c r="A40" s="40"/>
      <c r="B40" s="7" t="s">
        <v>36</v>
      </c>
      <c r="C40" s="16" t="s">
        <v>20</v>
      </c>
      <c r="D40" s="17">
        <v>1</v>
      </c>
      <c r="E40" s="17"/>
      <c r="F40" s="22">
        <f t="shared" si="8"/>
        <v>0</v>
      </c>
      <c r="G40" s="17"/>
      <c r="H40" s="17">
        <f t="shared" si="9"/>
        <v>0</v>
      </c>
      <c r="I40" s="17"/>
      <c r="J40" s="17">
        <f t="shared" si="10"/>
        <v>0</v>
      </c>
      <c r="K40" s="33">
        <f t="shared" si="11"/>
        <v>0</v>
      </c>
    </row>
    <row r="41" spans="1:15" s="4" customFormat="1" x14ac:dyDescent="0.3">
      <c r="A41" s="40">
        <f>A32+1</f>
        <v>13</v>
      </c>
      <c r="B41" s="6" t="s">
        <v>61</v>
      </c>
      <c r="C41" s="5" t="s">
        <v>28</v>
      </c>
      <c r="D41" s="17">
        <f>13</f>
        <v>13</v>
      </c>
      <c r="E41" s="17"/>
      <c r="F41" s="22">
        <f t="shared" ref="F41:F75" si="16">D41*E41</f>
        <v>0</v>
      </c>
      <c r="G41" s="17"/>
      <c r="H41" s="17">
        <f t="shared" ref="H41:H75" si="17">D41*G41</f>
        <v>0</v>
      </c>
      <c r="I41" s="17"/>
      <c r="J41" s="17">
        <f t="shared" ref="J41:J66" si="18">D41*I41</f>
        <v>0</v>
      </c>
      <c r="K41" s="33">
        <f t="shared" ref="K41:K66" si="19">F41+H41+J41</f>
        <v>0</v>
      </c>
    </row>
    <row r="42" spans="1:15" s="4" customFormat="1" x14ac:dyDescent="0.3">
      <c r="A42" s="40"/>
      <c r="B42" s="7" t="s">
        <v>62</v>
      </c>
      <c r="C42" s="8" t="s">
        <v>28</v>
      </c>
      <c r="D42" s="17">
        <v>11.7</v>
      </c>
      <c r="E42" s="17"/>
      <c r="F42" s="22">
        <f t="shared" si="16"/>
        <v>0</v>
      </c>
      <c r="G42" s="17"/>
      <c r="H42" s="17">
        <f t="shared" si="17"/>
        <v>0</v>
      </c>
      <c r="I42" s="17"/>
      <c r="J42" s="17">
        <f t="shared" si="18"/>
        <v>0</v>
      </c>
      <c r="K42" s="33">
        <f t="shared" si="19"/>
        <v>0</v>
      </c>
    </row>
    <row r="43" spans="1:15" s="4" customFormat="1" x14ac:dyDescent="0.3">
      <c r="A43" s="40"/>
      <c r="B43" s="7" t="s">
        <v>63</v>
      </c>
      <c r="C43" s="8" t="s">
        <v>28</v>
      </c>
      <c r="D43" s="17">
        <v>1.3</v>
      </c>
      <c r="E43" s="17"/>
      <c r="F43" s="22">
        <f t="shared" si="16"/>
        <v>0</v>
      </c>
      <c r="G43" s="17"/>
      <c r="H43" s="17">
        <f t="shared" si="17"/>
        <v>0</v>
      </c>
      <c r="I43" s="17"/>
      <c r="J43" s="17">
        <f t="shared" si="18"/>
        <v>0</v>
      </c>
      <c r="K43" s="33">
        <f t="shared" si="19"/>
        <v>0</v>
      </c>
    </row>
    <row r="44" spans="1:15" s="4" customFormat="1" x14ac:dyDescent="0.3">
      <c r="A44" s="41"/>
      <c r="B44" s="7" t="s">
        <v>34</v>
      </c>
      <c r="C44" s="8" t="s">
        <v>55</v>
      </c>
      <c r="D44" s="17">
        <v>1</v>
      </c>
      <c r="E44" s="17"/>
      <c r="F44" s="22">
        <f t="shared" si="16"/>
        <v>0</v>
      </c>
      <c r="G44" s="17"/>
      <c r="H44" s="17">
        <f t="shared" si="17"/>
        <v>0</v>
      </c>
      <c r="I44" s="17"/>
      <c r="J44" s="17">
        <f t="shared" si="18"/>
        <v>0</v>
      </c>
      <c r="K44" s="33">
        <f t="shared" si="19"/>
        <v>0</v>
      </c>
      <c r="M44" s="57"/>
    </row>
    <row r="45" spans="1:15" s="4" customFormat="1" x14ac:dyDescent="0.3">
      <c r="A45" s="40">
        <f>A41+1</f>
        <v>14</v>
      </c>
      <c r="B45" s="6" t="s">
        <v>74</v>
      </c>
      <c r="C45" s="5" t="s">
        <v>71</v>
      </c>
      <c r="D45" s="17"/>
      <c r="E45" s="17"/>
      <c r="F45" s="22">
        <f t="shared" si="16"/>
        <v>0</v>
      </c>
      <c r="G45" s="17"/>
      <c r="H45" s="17">
        <f t="shared" si="17"/>
        <v>0</v>
      </c>
      <c r="I45" s="17"/>
      <c r="J45" s="17">
        <f t="shared" si="18"/>
        <v>0</v>
      </c>
      <c r="K45" s="33">
        <f t="shared" si="19"/>
        <v>0</v>
      </c>
      <c r="M45" s="25"/>
      <c r="O45" s="25"/>
    </row>
    <row r="46" spans="1:15" s="4" customFormat="1" x14ac:dyDescent="0.3">
      <c r="A46" s="40">
        <f>A45+1</f>
        <v>15</v>
      </c>
      <c r="B46" s="6" t="s">
        <v>52</v>
      </c>
      <c r="C46" s="5" t="s">
        <v>11</v>
      </c>
      <c r="D46" s="17">
        <v>520</v>
      </c>
      <c r="E46" s="17"/>
      <c r="F46" s="22">
        <f t="shared" si="16"/>
        <v>0</v>
      </c>
      <c r="G46" s="17"/>
      <c r="H46" s="17">
        <f t="shared" si="17"/>
        <v>0</v>
      </c>
      <c r="I46" s="17"/>
      <c r="J46" s="17">
        <f t="shared" si="18"/>
        <v>0</v>
      </c>
      <c r="K46" s="33">
        <f t="shared" si="19"/>
        <v>0</v>
      </c>
    </row>
    <row r="47" spans="1:15" s="4" customFormat="1" x14ac:dyDescent="0.3">
      <c r="A47" s="40">
        <f>A46+1</f>
        <v>16</v>
      </c>
      <c r="B47" s="6" t="s">
        <v>46</v>
      </c>
      <c r="C47" s="5" t="s">
        <v>47</v>
      </c>
      <c r="D47" s="17">
        <v>10</v>
      </c>
      <c r="E47" s="17"/>
      <c r="F47" s="22">
        <f t="shared" si="16"/>
        <v>0</v>
      </c>
      <c r="G47" s="17"/>
      <c r="H47" s="17">
        <f t="shared" si="17"/>
        <v>0</v>
      </c>
      <c r="I47" s="17"/>
      <c r="J47" s="17">
        <f t="shared" si="18"/>
        <v>0</v>
      </c>
      <c r="K47" s="33">
        <f t="shared" si="19"/>
        <v>0</v>
      </c>
    </row>
    <row r="48" spans="1:15" s="4" customFormat="1" ht="28.8" x14ac:dyDescent="0.3">
      <c r="A48" s="40">
        <f>A47+1</f>
        <v>17</v>
      </c>
      <c r="B48" s="6" t="s">
        <v>96</v>
      </c>
      <c r="C48" s="5" t="s">
        <v>11</v>
      </c>
      <c r="D48" s="22">
        <f>14*40</f>
        <v>560</v>
      </c>
      <c r="E48" s="17"/>
      <c r="F48" s="22">
        <f t="shared" si="16"/>
        <v>0</v>
      </c>
      <c r="G48" s="17"/>
      <c r="H48" s="17">
        <f t="shared" si="17"/>
        <v>0</v>
      </c>
      <c r="I48" s="17"/>
      <c r="J48" s="17">
        <f t="shared" si="18"/>
        <v>0</v>
      </c>
      <c r="K48" s="33">
        <f t="shared" si="19"/>
        <v>0</v>
      </c>
    </row>
    <row r="49" spans="1:11" s="4" customFormat="1" x14ac:dyDescent="0.3">
      <c r="A49" s="40"/>
      <c r="B49" s="7" t="s">
        <v>97</v>
      </c>
      <c r="C49" s="8" t="s">
        <v>11</v>
      </c>
      <c r="D49" s="22">
        <f>D48</f>
        <v>560</v>
      </c>
      <c r="E49" s="22"/>
      <c r="F49" s="22">
        <f t="shared" si="16"/>
        <v>0</v>
      </c>
      <c r="G49" s="17"/>
      <c r="H49" s="17">
        <f t="shared" si="17"/>
        <v>0</v>
      </c>
      <c r="I49" s="17"/>
      <c r="J49" s="17">
        <f t="shared" si="18"/>
        <v>0</v>
      </c>
      <c r="K49" s="33">
        <f t="shared" si="19"/>
        <v>0</v>
      </c>
    </row>
    <row r="50" spans="1:11" s="4" customFormat="1" x14ac:dyDescent="0.3">
      <c r="A50" s="40"/>
      <c r="B50" s="7" t="s">
        <v>68</v>
      </c>
      <c r="C50" s="8" t="s">
        <v>69</v>
      </c>
      <c r="D50" s="22">
        <f>(14/1.5+1)*3*40</f>
        <v>1240</v>
      </c>
      <c r="E50" s="17"/>
      <c r="F50" s="22">
        <f t="shared" si="16"/>
        <v>0</v>
      </c>
      <c r="G50" s="17"/>
      <c r="H50" s="17">
        <f t="shared" si="17"/>
        <v>0</v>
      </c>
      <c r="I50" s="17"/>
      <c r="J50" s="17">
        <f t="shared" si="18"/>
        <v>0</v>
      </c>
      <c r="K50" s="33">
        <f t="shared" si="19"/>
        <v>0</v>
      </c>
    </row>
    <row r="51" spans="1:11" s="4" customFormat="1" x14ac:dyDescent="0.3">
      <c r="A51" s="40"/>
      <c r="B51" s="7" t="s">
        <v>70</v>
      </c>
      <c r="C51" s="8" t="s">
        <v>71</v>
      </c>
      <c r="D51" s="22">
        <f>D48*0.1</f>
        <v>56</v>
      </c>
      <c r="E51" s="17"/>
      <c r="F51" s="22">
        <f t="shared" si="16"/>
        <v>0</v>
      </c>
      <c r="G51" s="17"/>
      <c r="H51" s="17">
        <f t="shared" si="17"/>
        <v>0</v>
      </c>
      <c r="I51" s="17"/>
      <c r="J51" s="17">
        <f t="shared" si="18"/>
        <v>0</v>
      </c>
      <c r="K51" s="33">
        <f t="shared" si="19"/>
        <v>0</v>
      </c>
    </row>
    <row r="52" spans="1:11" s="4" customFormat="1" x14ac:dyDescent="0.3">
      <c r="A52" s="40"/>
      <c r="B52" s="7" t="s">
        <v>34</v>
      </c>
      <c r="C52" s="8" t="s">
        <v>11</v>
      </c>
      <c r="D52" s="22">
        <f>D49</f>
        <v>560</v>
      </c>
      <c r="E52" s="17"/>
      <c r="F52" s="22">
        <f t="shared" si="16"/>
        <v>0</v>
      </c>
      <c r="G52" s="17"/>
      <c r="H52" s="17">
        <f t="shared" si="17"/>
        <v>0</v>
      </c>
      <c r="I52" s="17"/>
      <c r="J52" s="17">
        <f t="shared" si="18"/>
        <v>0</v>
      </c>
      <c r="K52" s="33">
        <f t="shared" si="19"/>
        <v>0</v>
      </c>
    </row>
    <row r="53" spans="1:11" s="4" customFormat="1" x14ac:dyDescent="0.3">
      <c r="A53" s="40">
        <f>A48+1</f>
        <v>18</v>
      </c>
      <c r="B53" s="6" t="s">
        <v>98</v>
      </c>
      <c r="C53" s="5" t="s">
        <v>11</v>
      </c>
      <c r="D53" s="22">
        <f>(14+40)*2*3</f>
        <v>324</v>
      </c>
      <c r="E53" s="17"/>
      <c r="F53" s="17">
        <f t="shared" si="16"/>
        <v>0</v>
      </c>
      <c r="G53" s="17"/>
      <c r="H53" s="17">
        <f t="shared" si="17"/>
        <v>0</v>
      </c>
      <c r="I53" s="17"/>
      <c r="J53" s="17">
        <f t="shared" si="18"/>
        <v>0</v>
      </c>
      <c r="K53" s="33">
        <f t="shared" si="19"/>
        <v>0</v>
      </c>
    </row>
    <row r="54" spans="1:11" s="4" customFormat="1" x14ac:dyDescent="0.3">
      <c r="A54" s="40"/>
      <c r="B54" s="7" t="s">
        <v>99</v>
      </c>
      <c r="C54" s="8" t="s">
        <v>11</v>
      </c>
      <c r="D54" s="22">
        <f>D53</f>
        <v>324</v>
      </c>
      <c r="E54" s="17"/>
      <c r="F54" s="17">
        <f t="shared" si="16"/>
        <v>0</v>
      </c>
      <c r="G54" s="17"/>
      <c r="H54" s="17">
        <f t="shared" si="17"/>
        <v>0</v>
      </c>
      <c r="I54" s="17"/>
      <c r="J54" s="17">
        <f t="shared" si="18"/>
        <v>0</v>
      </c>
      <c r="K54" s="33">
        <f t="shared" si="19"/>
        <v>0</v>
      </c>
    </row>
    <row r="55" spans="1:11" s="4" customFormat="1" x14ac:dyDescent="0.3">
      <c r="A55" s="40"/>
      <c r="B55" s="7" t="s">
        <v>68</v>
      </c>
      <c r="C55" s="8" t="s">
        <v>69</v>
      </c>
      <c r="D55" s="17">
        <f>(30+55+30+50)*6/1600*320</f>
        <v>198</v>
      </c>
      <c r="E55" s="17"/>
      <c r="F55" s="22">
        <f t="shared" si="16"/>
        <v>0</v>
      </c>
      <c r="G55" s="17"/>
      <c r="H55" s="17">
        <f t="shared" si="17"/>
        <v>0</v>
      </c>
      <c r="I55" s="17"/>
      <c r="J55" s="17">
        <f t="shared" si="18"/>
        <v>0</v>
      </c>
      <c r="K55" s="33">
        <f t="shared" si="19"/>
        <v>0</v>
      </c>
    </row>
    <row r="56" spans="1:11" s="4" customFormat="1" x14ac:dyDescent="0.3">
      <c r="A56" s="40"/>
      <c r="B56" s="7" t="s">
        <v>34</v>
      </c>
      <c r="C56" s="8" t="s">
        <v>11</v>
      </c>
      <c r="D56" s="17">
        <f>D54</f>
        <v>324</v>
      </c>
      <c r="E56" s="17"/>
      <c r="F56" s="22">
        <f t="shared" si="16"/>
        <v>0</v>
      </c>
      <c r="G56" s="17"/>
      <c r="H56" s="17">
        <f t="shared" si="17"/>
        <v>0</v>
      </c>
      <c r="I56" s="17"/>
      <c r="J56" s="17">
        <f t="shared" si="18"/>
        <v>0</v>
      </c>
      <c r="K56" s="33">
        <f t="shared" si="19"/>
        <v>0</v>
      </c>
    </row>
    <row r="57" spans="1:11" s="4" customFormat="1" x14ac:dyDescent="0.3">
      <c r="A57" s="40">
        <f>A53+1</f>
        <v>19</v>
      </c>
      <c r="B57" s="6" t="s">
        <v>72</v>
      </c>
      <c r="C57" s="8" t="s">
        <v>58</v>
      </c>
      <c r="D57" s="17">
        <f>(14+40)*2*2+4*5+18*6+2*10</f>
        <v>364</v>
      </c>
      <c r="E57" s="17"/>
      <c r="F57" s="17">
        <f t="shared" si="16"/>
        <v>0</v>
      </c>
      <c r="G57" s="17"/>
      <c r="H57" s="17">
        <f t="shared" si="17"/>
        <v>0</v>
      </c>
      <c r="I57" s="17"/>
      <c r="J57" s="17">
        <f t="shared" si="18"/>
        <v>0</v>
      </c>
      <c r="K57" s="33">
        <f t="shared" si="19"/>
        <v>0</v>
      </c>
    </row>
    <row r="58" spans="1:11" s="4" customFormat="1" x14ac:dyDescent="0.3">
      <c r="A58" s="40"/>
      <c r="B58" s="7" t="s">
        <v>100</v>
      </c>
      <c r="C58" s="8" t="s">
        <v>11</v>
      </c>
      <c r="D58" s="17">
        <f>D57*0.4</f>
        <v>145.6</v>
      </c>
      <c r="E58" s="17"/>
      <c r="F58" s="17">
        <f t="shared" si="16"/>
        <v>0</v>
      </c>
      <c r="G58" s="17"/>
      <c r="H58" s="17">
        <f t="shared" si="17"/>
        <v>0</v>
      </c>
      <c r="I58" s="17"/>
      <c r="J58" s="17">
        <f t="shared" si="18"/>
        <v>0</v>
      </c>
      <c r="K58" s="33">
        <f t="shared" si="19"/>
        <v>0</v>
      </c>
    </row>
    <row r="59" spans="1:11" s="4" customFormat="1" x14ac:dyDescent="0.3">
      <c r="A59" s="40"/>
      <c r="B59" s="7" t="s">
        <v>68</v>
      </c>
      <c r="C59" s="8" t="s">
        <v>69</v>
      </c>
      <c r="D59" s="17">
        <f>D57*4</f>
        <v>1456</v>
      </c>
      <c r="E59" s="17"/>
      <c r="F59" s="22">
        <f t="shared" si="16"/>
        <v>0</v>
      </c>
      <c r="G59" s="17"/>
      <c r="H59" s="17">
        <f t="shared" si="17"/>
        <v>0</v>
      </c>
      <c r="I59" s="17"/>
      <c r="J59" s="17">
        <f t="shared" si="18"/>
        <v>0</v>
      </c>
      <c r="K59" s="33">
        <f t="shared" si="19"/>
        <v>0</v>
      </c>
    </row>
    <row r="60" spans="1:11" s="4" customFormat="1" x14ac:dyDescent="0.3">
      <c r="A60" s="40"/>
      <c r="B60" s="7" t="s">
        <v>70</v>
      </c>
      <c r="C60" s="8" t="s">
        <v>69</v>
      </c>
      <c r="D60" s="17">
        <f>D57*2/12</f>
        <v>60.666666666666664</v>
      </c>
      <c r="E60" s="17"/>
      <c r="F60" s="22">
        <f t="shared" si="16"/>
        <v>0</v>
      </c>
      <c r="G60" s="17"/>
      <c r="H60" s="17">
        <f t="shared" si="17"/>
        <v>0</v>
      </c>
      <c r="I60" s="17"/>
      <c r="J60" s="17">
        <f t="shared" si="18"/>
        <v>0</v>
      </c>
      <c r="K60" s="33">
        <f t="shared" si="19"/>
        <v>0</v>
      </c>
    </row>
    <row r="61" spans="1:11" s="4" customFormat="1" ht="28.8" x14ac:dyDescent="0.3">
      <c r="A61" s="40">
        <f>A57+1</f>
        <v>20</v>
      </c>
      <c r="B61" s="6" t="s">
        <v>73</v>
      </c>
      <c r="C61" s="8" t="s">
        <v>58</v>
      </c>
      <c r="D61" s="17">
        <f>80+15</f>
        <v>95</v>
      </c>
      <c r="E61" s="17"/>
      <c r="F61" s="17">
        <f t="shared" si="16"/>
        <v>0</v>
      </c>
      <c r="G61" s="17"/>
      <c r="H61" s="17">
        <f t="shared" si="17"/>
        <v>0</v>
      </c>
      <c r="I61" s="17"/>
      <c r="J61" s="17">
        <f t="shared" si="18"/>
        <v>0</v>
      </c>
      <c r="K61" s="33">
        <f t="shared" si="19"/>
        <v>0</v>
      </c>
    </row>
    <row r="62" spans="1:11" s="4" customFormat="1" x14ac:dyDescent="0.3">
      <c r="A62" s="40"/>
      <c r="B62" s="7" t="s">
        <v>100</v>
      </c>
      <c r="C62" s="8" t="s">
        <v>11</v>
      </c>
      <c r="D62" s="17">
        <f>D61*1.21</f>
        <v>114.95</v>
      </c>
      <c r="E62" s="17"/>
      <c r="F62" s="17">
        <f t="shared" si="16"/>
        <v>0</v>
      </c>
      <c r="G62" s="17"/>
      <c r="H62" s="17">
        <f t="shared" si="17"/>
        <v>0</v>
      </c>
      <c r="I62" s="17"/>
      <c r="J62" s="17">
        <f t="shared" si="18"/>
        <v>0</v>
      </c>
      <c r="K62" s="33">
        <f t="shared" si="19"/>
        <v>0</v>
      </c>
    </row>
    <row r="63" spans="1:11" s="4" customFormat="1" x14ac:dyDescent="0.3">
      <c r="A63" s="40"/>
      <c r="B63" s="7" t="s">
        <v>68</v>
      </c>
      <c r="C63" s="8" t="s">
        <v>69</v>
      </c>
      <c r="D63" s="17">
        <f>D61*4</f>
        <v>380</v>
      </c>
      <c r="E63" s="17"/>
      <c r="F63" s="22">
        <f t="shared" si="16"/>
        <v>0</v>
      </c>
      <c r="G63" s="17"/>
      <c r="H63" s="17">
        <f t="shared" si="17"/>
        <v>0</v>
      </c>
      <c r="I63" s="17"/>
      <c r="J63" s="17">
        <f t="shared" si="18"/>
        <v>0</v>
      </c>
      <c r="K63" s="33">
        <f t="shared" si="19"/>
        <v>0</v>
      </c>
    </row>
    <row r="64" spans="1:11" s="4" customFormat="1" x14ac:dyDescent="0.3">
      <c r="A64" s="40"/>
      <c r="B64" s="7" t="s">
        <v>70</v>
      </c>
      <c r="C64" s="8" t="s">
        <v>69</v>
      </c>
      <c r="D64" s="17">
        <f>D61/12</f>
        <v>7.916666666666667</v>
      </c>
      <c r="E64" s="17"/>
      <c r="F64" s="22">
        <f t="shared" si="16"/>
        <v>0</v>
      </c>
      <c r="G64" s="17"/>
      <c r="H64" s="17">
        <f t="shared" si="17"/>
        <v>0</v>
      </c>
      <c r="I64" s="17"/>
      <c r="J64" s="17">
        <f t="shared" si="18"/>
        <v>0</v>
      </c>
      <c r="K64" s="33">
        <f t="shared" si="19"/>
        <v>0</v>
      </c>
    </row>
    <row r="65" spans="1:15" s="4" customFormat="1" x14ac:dyDescent="0.3">
      <c r="A65" s="40">
        <f>A61+1</f>
        <v>21</v>
      </c>
      <c r="B65" s="6" t="s">
        <v>51</v>
      </c>
      <c r="C65" s="8" t="s">
        <v>47</v>
      </c>
      <c r="D65" s="17">
        <v>9</v>
      </c>
      <c r="E65" s="17"/>
      <c r="F65" s="17">
        <f t="shared" si="16"/>
        <v>0</v>
      </c>
      <c r="G65" s="17"/>
      <c r="H65" s="17">
        <f t="shared" si="17"/>
        <v>0</v>
      </c>
      <c r="I65" s="17"/>
      <c r="J65" s="17">
        <f t="shared" si="18"/>
        <v>0</v>
      </c>
      <c r="K65" s="33">
        <f t="shared" si="19"/>
        <v>0</v>
      </c>
    </row>
    <row r="66" spans="1:15" s="4" customFormat="1" x14ac:dyDescent="0.3">
      <c r="A66" s="40">
        <f>A65+1</f>
        <v>22</v>
      </c>
      <c r="B66" s="6" t="s">
        <v>46</v>
      </c>
      <c r="C66" s="8" t="s">
        <v>47</v>
      </c>
      <c r="D66" s="17">
        <v>2</v>
      </c>
      <c r="E66" s="17"/>
      <c r="F66" s="17">
        <f t="shared" si="16"/>
        <v>0</v>
      </c>
      <c r="G66" s="17"/>
      <c r="H66" s="17">
        <f t="shared" si="17"/>
        <v>0</v>
      </c>
      <c r="I66" s="17"/>
      <c r="J66" s="17">
        <f t="shared" si="18"/>
        <v>0</v>
      </c>
      <c r="K66" s="33">
        <f t="shared" si="19"/>
        <v>0</v>
      </c>
    </row>
    <row r="67" spans="1:15" s="4" customFormat="1" x14ac:dyDescent="0.3">
      <c r="A67" s="40">
        <f>A66+1</f>
        <v>23</v>
      </c>
      <c r="B67" s="6" t="s">
        <v>43</v>
      </c>
      <c r="C67" s="5" t="s">
        <v>11</v>
      </c>
      <c r="D67" s="17">
        <f>14*40</f>
        <v>560</v>
      </c>
      <c r="E67" s="17"/>
      <c r="F67" s="22">
        <f t="shared" si="16"/>
        <v>0</v>
      </c>
      <c r="G67" s="17"/>
      <c r="H67" s="17">
        <f t="shared" si="17"/>
        <v>0</v>
      </c>
      <c r="I67" s="17"/>
      <c r="J67" s="17">
        <f>D67*I67</f>
        <v>0</v>
      </c>
      <c r="K67" s="33">
        <f>F67+H67+J67</f>
        <v>0</v>
      </c>
    </row>
    <row r="68" spans="1:15" s="4" customFormat="1" x14ac:dyDescent="0.3">
      <c r="A68" s="40"/>
      <c r="B68" s="7" t="s">
        <v>26</v>
      </c>
      <c r="C68" s="8" t="s">
        <v>23</v>
      </c>
      <c r="D68" s="17">
        <f>D67*1.015*0.15</f>
        <v>85.259999999999991</v>
      </c>
      <c r="E68" s="17"/>
      <c r="F68" s="22">
        <f t="shared" si="16"/>
        <v>0</v>
      </c>
      <c r="G68" s="17"/>
      <c r="H68" s="17">
        <f t="shared" si="17"/>
        <v>0</v>
      </c>
      <c r="I68" s="17"/>
      <c r="J68" s="17">
        <f t="shared" ref="J68:J75" si="20">D68*I68</f>
        <v>0</v>
      </c>
      <c r="K68" s="33">
        <f t="shared" ref="K68:K75" si="21">F68+H68+J68</f>
        <v>0</v>
      </c>
    </row>
    <row r="69" spans="1:15" s="4" customFormat="1" x14ac:dyDescent="0.3">
      <c r="A69" s="40"/>
      <c r="B69" s="7" t="s">
        <v>75</v>
      </c>
      <c r="C69" s="8" t="s">
        <v>11</v>
      </c>
      <c r="D69" s="17">
        <f>D67</f>
        <v>560</v>
      </c>
      <c r="E69" s="17"/>
      <c r="F69" s="22">
        <f t="shared" si="16"/>
        <v>0</v>
      </c>
      <c r="G69" s="17"/>
      <c r="H69" s="17">
        <f t="shared" si="17"/>
        <v>0</v>
      </c>
      <c r="I69" s="17"/>
      <c r="J69" s="17">
        <f t="shared" si="20"/>
        <v>0</v>
      </c>
      <c r="K69" s="33">
        <f t="shared" si="21"/>
        <v>0</v>
      </c>
    </row>
    <row r="70" spans="1:15" s="4" customFormat="1" x14ac:dyDescent="0.3">
      <c r="A70" s="40"/>
      <c r="B70" s="7" t="s">
        <v>30</v>
      </c>
      <c r="C70" s="8" t="s">
        <v>23</v>
      </c>
      <c r="D70" s="17">
        <f>D68*0.0035</f>
        <v>0.29840999999999995</v>
      </c>
      <c r="E70" s="17"/>
      <c r="F70" s="22">
        <f t="shared" si="16"/>
        <v>0</v>
      </c>
      <c r="G70" s="17"/>
      <c r="H70" s="17">
        <f t="shared" si="17"/>
        <v>0</v>
      </c>
      <c r="I70" s="17"/>
      <c r="J70" s="17">
        <f t="shared" si="20"/>
        <v>0</v>
      </c>
      <c r="K70" s="33">
        <f t="shared" si="21"/>
        <v>0</v>
      </c>
    </row>
    <row r="71" spans="1:15" s="4" customFormat="1" x14ac:dyDescent="0.3">
      <c r="A71" s="40"/>
      <c r="B71" s="7" t="s">
        <v>31</v>
      </c>
      <c r="C71" s="8" t="s">
        <v>32</v>
      </c>
      <c r="D71" s="17">
        <f>D68*0.32</f>
        <v>27.283199999999997</v>
      </c>
      <c r="E71" s="17"/>
      <c r="F71" s="22">
        <f t="shared" si="16"/>
        <v>0</v>
      </c>
      <c r="G71" s="17"/>
      <c r="H71" s="17">
        <f t="shared" si="17"/>
        <v>0</v>
      </c>
      <c r="I71" s="17"/>
      <c r="J71" s="17">
        <f t="shared" si="20"/>
        <v>0</v>
      </c>
      <c r="K71" s="33">
        <f t="shared" si="21"/>
        <v>0</v>
      </c>
    </row>
    <row r="72" spans="1:15" s="4" customFormat="1" x14ac:dyDescent="0.3">
      <c r="A72" s="40"/>
      <c r="B72" s="7" t="s">
        <v>33</v>
      </c>
      <c r="C72" s="8" t="s">
        <v>32</v>
      </c>
      <c r="D72" s="17">
        <f>D68*0.21</f>
        <v>17.904599999999999</v>
      </c>
      <c r="E72" s="17"/>
      <c r="F72" s="22">
        <f t="shared" si="16"/>
        <v>0</v>
      </c>
      <c r="G72" s="17"/>
      <c r="H72" s="17">
        <f t="shared" si="17"/>
        <v>0</v>
      </c>
      <c r="I72" s="17"/>
      <c r="J72" s="17">
        <f t="shared" si="20"/>
        <v>0</v>
      </c>
      <c r="K72" s="33">
        <f t="shared" si="21"/>
        <v>0</v>
      </c>
    </row>
    <row r="73" spans="1:15" s="4" customFormat="1" x14ac:dyDescent="0.3">
      <c r="A73" s="40"/>
      <c r="B73" s="7" t="s">
        <v>34</v>
      </c>
      <c r="C73" s="8" t="s">
        <v>23</v>
      </c>
      <c r="D73" s="17">
        <f>D68</f>
        <v>85.259999999999991</v>
      </c>
      <c r="E73" s="17"/>
      <c r="F73" s="22">
        <f t="shared" si="16"/>
        <v>0</v>
      </c>
      <c r="G73" s="17"/>
      <c r="H73" s="17">
        <f t="shared" si="17"/>
        <v>0</v>
      </c>
      <c r="I73" s="17"/>
      <c r="J73" s="17">
        <f t="shared" si="20"/>
        <v>0</v>
      </c>
      <c r="K73" s="33">
        <f t="shared" si="21"/>
        <v>0</v>
      </c>
    </row>
    <row r="74" spans="1:15" s="4" customFormat="1" x14ac:dyDescent="0.3">
      <c r="A74" s="40"/>
      <c r="B74" s="7" t="s">
        <v>35</v>
      </c>
      <c r="C74" s="8" t="s">
        <v>23</v>
      </c>
      <c r="D74" s="17">
        <f>D68</f>
        <v>85.259999999999991</v>
      </c>
      <c r="E74" s="17"/>
      <c r="F74" s="22">
        <f t="shared" si="16"/>
        <v>0</v>
      </c>
      <c r="G74" s="17"/>
      <c r="H74" s="17">
        <f t="shared" si="17"/>
        <v>0</v>
      </c>
      <c r="I74" s="17"/>
      <c r="J74" s="17">
        <f t="shared" si="20"/>
        <v>0</v>
      </c>
      <c r="K74" s="33">
        <f t="shared" si="21"/>
        <v>0</v>
      </c>
    </row>
    <row r="75" spans="1:15" s="4" customFormat="1" x14ac:dyDescent="0.3">
      <c r="A75" s="40"/>
      <c r="B75" s="7" t="s">
        <v>36</v>
      </c>
      <c r="C75" s="16" t="s">
        <v>20</v>
      </c>
      <c r="D75" s="17">
        <v>1</v>
      </c>
      <c r="E75" s="17"/>
      <c r="F75" s="22">
        <f t="shared" si="16"/>
        <v>0</v>
      </c>
      <c r="G75" s="17"/>
      <c r="H75" s="17">
        <f t="shared" si="17"/>
        <v>0</v>
      </c>
      <c r="I75" s="17"/>
      <c r="J75" s="17">
        <f t="shared" si="20"/>
        <v>0</v>
      </c>
      <c r="K75" s="33">
        <f t="shared" si="21"/>
        <v>0</v>
      </c>
    </row>
    <row r="76" spans="1:15" s="4" customFormat="1" x14ac:dyDescent="0.3">
      <c r="A76" s="40">
        <f>A67+1</f>
        <v>24</v>
      </c>
      <c r="B76" s="6" t="s">
        <v>37</v>
      </c>
      <c r="C76" s="5" t="s">
        <v>16</v>
      </c>
      <c r="D76" s="17">
        <v>2</v>
      </c>
      <c r="E76" s="17"/>
      <c r="F76" s="17">
        <f t="shared" ref="F76" si="22">D76*E76</f>
        <v>0</v>
      </c>
      <c r="G76" s="17"/>
      <c r="H76" s="17">
        <f t="shared" ref="H76" si="23">D76*G76</f>
        <v>0</v>
      </c>
      <c r="I76" s="17"/>
      <c r="J76" s="17">
        <f t="shared" ref="J76" si="24">D76*I76</f>
        <v>0</v>
      </c>
      <c r="K76" s="33">
        <f t="shared" ref="K76" si="25">F76+H76+J76</f>
        <v>0</v>
      </c>
    </row>
    <row r="77" spans="1:15" x14ac:dyDescent="0.3">
      <c r="A77" s="42"/>
      <c r="B77" s="13" t="s">
        <v>6</v>
      </c>
      <c r="C77" s="14"/>
      <c r="D77" s="15"/>
      <c r="E77" s="3"/>
      <c r="F77" s="19">
        <f>SUM(F9:F76)</f>
        <v>0</v>
      </c>
      <c r="G77" s="3"/>
      <c r="H77" s="19">
        <f>SUM(H9:H76)</f>
        <v>0</v>
      </c>
      <c r="I77" s="3"/>
      <c r="J77" s="19">
        <f>SUM(J9:J76)</f>
        <v>0</v>
      </c>
      <c r="K77" s="36">
        <f>SUM(K9:K76)</f>
        <v>0</v>
      </c>
    </row>
    <row r="78" spans="1:15" x14ac:dyDescent="0.3">
      <c r="A78" s="40"/>
      <c r="B78" s="7" t="s">
        <v>38</v>
      </c>
      <c r="C78" s="8"/>
      <c r="D78" s="9"/>
      <c r="E78" s="1"/>
      <c r="F78" s="1"/>
      <c r="G78" s="1"/>
      <c r="H78" s="1"/>
      <c r="I78" s="1"/>
      <c r="J78" s="1"/>
      <c r="K78" s="37">
        <f>K77*D78</f>
        <v>0</v>
      </c>
    </row>
    <row r="79" spans="1:15" x14ac:dyDescent="0.3">
      <c r="A79" s="40"/>
      <c r="B79" s="5" t="s">
        <v>6</v>
      </c>
      <c r="C79" s="8"/>
      <c r="D79" s="10"/>
      <c r="E79" s="1"/>
      <c r="F79" s="1"/>
      <c r="G79" s="1"/>
      <c r="H79" s="1"/>
      <c r="I79" s="1"/>
      <c r="J79" s="1"/>
      <c r="K79" s="37">
        <f>K78+K77</f>
        <v>0</v>
      </c>
      <c r="O79" s="25"/>
    </row>
    <row r="80" spans="1:15" x14ac:dyDescent="0.3">
      <c r="A80" s="40"/>
      <c r="B80" s="7" t="s">
        <v>39</v>
      </c>
      <c r="C80" s="8"/>
      <c r="D80" s="10"/>
      <c r="E80" s="1"/>
      <c r="F80" s="1"/>
      <c r="G80" s="1"/>
      <c r="H80" s="1"/>
      <c r="I80" s="1"/>
      <c r="J80" s="1"/>
      <c r="K80" s="37">
        <f>K79*D80</f>
        <v>0</v>
      </c>
    </row>
    <row r="81" spans="1:17" x14ac:dyDescent="0.3">
      <c r="A81" s="40"/>
      <c r="B81" s="5" t="s">
        <v>6</v>
      </c>
      <c r="C81" s="8"/>
      <c r="D81" s="10"/>
      <c r="E81" s="1"/>
      <c r="F81" s="1"/>
      <c r="G81" s="1"/>
      <c r="H81" s="1"/>
      <c r="I81" s="1"/>
      <c r="J81" s="1"/>
      <c r="K81" s="37">
        <f>K80+K79</f>
        <v>0</v>
      </c>
    </row>
    <row r="82" spans="1:17" x14ac:dyDescent="0.3">
      <c r="A82" s="40"/>
      <c r="B82" s="7" t="s">
        <v>40</v>
      </c>
      <c r="C82" s="8"/>
      <c r="D82" s="10"/>
      <c r="E82" s="1"/>
      <c r="F82" s="1"/>
      <c r="G82" s="1"/>
      <c r="H82" s="1"/>
      <c r="I82" s="1"/>
      <c r="J82" s="1"/>
      <c r="K82" s="37">
        <f>K81*D82</f>
        <v>0</v>
      </c>
    </row>
    <row r="83" spans="1:17" x14ac:dyDescent="0.3">
      <c r="A83" s="40"/>
      <c r="B83" s="5" t="s">
        <v>6</v>
      </c>
      <c r="C83" s="8"/>
      <c r="D83" s="10"/>
      <c r="E83" s="1"/>
      <c r="F83" s="1"/>
      <c r="G83" s="1"/>
      <c r="H83" s="1"/>
      <c r="I83" s="1"/>
      <c r="J83" s="1"/>
      <c r="K83" s="37">
        <f>K82+K81</f>
        <v>0</v>
      </c>
    </row>
    <row r="84" spans="1:17" ht="28.8" x14ac:dyDescent="0.3">
      <c r="A84" s="40"/>
      <c r="B84" s="7" t="s">
        <v>104</v>
      </c>
      <c r="C84" s="8"/>
      <c r="D84" s="10"/>
      <c r="E84" s="1"/>
      <c r="F84" s="1"/>
      <c r="G84" s="1"/>
      <c r="H84" s="1"/>
      <c r="I84" s="1"/>
      <c r="J84" s="1"/>
      <c r="K84" s="37">
        <f>K83*D84</f>
        <v>0</v>
      </c>
    </row>
    <row r="85" spans="1:17" x14ac:dyDescent="0.3">
      <c r="A85" s="40"/>
      <c r="B85" s="5" t="s">
        <v>6</v>
      </c>
      <c r="C85" s="8"/>
      <c r="D85" s="10"/>
      <c r="E85" s="1"/>
      <c r="F85" s="1"/>
      <c r="G85" s="1"/>
      <c r="H85" s="1"/>
      <c r="I85" s="1"/>
      <c r="J85" s="1"/>
      <c r="K85" s="37">
        <f>K84+K83</f>
        <v>0</v>
      </c>
    </row>
    <row r="86" spans="1:17" x14ac:dyDescent="0.3">
      <c r="A86" s="40"/>
      <c r="B86" s="7" t="s">
        <v>41</v>
      </c>
      <c r="C86" s="8"/>
      <c r="D86" s="10">
        <v>0.18</v>
      </c>
      <c r="E86" s="1"/>
      <c r="F86" s="1"/>
      <c r="G86" s="1"/>
      <c r="H86" s="1"/>
      <c r="I86" s="1"/>
      <c r="J86" s="1"/>
      <c r="K86" s="37">
        <f>K85*D86</f>
        <v>0</v>
      </c>
    </row>
    <row r="87" spans="1:17" ht="15" thickBot="1" x14ac:dyDescent="0.35">
      <c r="A87" s="43"/>
      <c r="B87" s="44" t="s">
        <v>42</v>
      </c>
      <c r="C87" s="45"/>
      <c r="D87" s="46"/>
      <c r="E87" s="39"/>
      <c r="F87" s="39"/>
      <c r="G87" s="39"/>
      <c r="H87" s="39"/>
      <c r="I87" s="39"/>
      <c r="J87" s="39"/>
      <c r="K87" s="38">
        <f>K86+K85</f>
        <v>0</v>
      </c>
      <c r="M87" s="23"/>
      <c r="O87" s="25"/>
      <c r="P87" s="25"/>
      <c r="Q87" s="25"/>
    </row>
    <row r="88" spans="1:17" x14ac:dyDescent="0.3">
      <c r="Q88" s="25"/>
    </row>
    <row r="89" spans="1:17" x14ac:dyDescent="0.3">
      <c r="Q89" s="25"/>
    </row>
    <row r="90" spans="1:17" x14ac:dyDescent="0.3">
      <c r="G90" s="25"/>
      <c r="K90" s="25"/>
    </row>
    <row r="91" spans="1:17" x14ac:dyDescent="0.3">
      <c r="K91" s="25"/>
    </row>
    <row r="92" spans="1:17" x14ac:dyDescent="0.3">
      <c r="G92" s="25"/>
    </row>
    <row r="98" s="4" customFormat="1" x14ac:dyDescent="0.3"/>
  </sheetData>
  <autoFilter ref="A6:K87" xr:uid="{00000000-0009-0000-0000-000000000000}"/>
  <mergeCells count="8">
    <mergeCell ref="G4:H4"/>
    <mergeCell ref="I4:J4"/>
    <mergeCell ref="K4:K5"/>
    <mergeCell ref="A4:A5"/>
    <mergeCell ref="B4:B5"/>
    <mergeCell ref="C4:C5"/>
    <mergeCell ref="D4:D5"/>
    <mergeCell ref="E4:F4"/>
  </mergeCells>
  <pageMargins left="0.7" right="0.7" top="0.75" bottom="0.75" header="0.3" footer="0.3"/>
  <pageSetup orientation="portrait" r:id="rId1"/>
  <ignoredErrors>
    <ignoredError sqref="K86 K85 K80:K83 K84 K7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F4727-3125-487E-A245-0E2019604AC9}">
  <dimension ref="A1:O40"/>
  <sheetViews>
    <sheetView topLeftCell="A19" zoomScale="80" zoomScaleNormal="80" workbookViewId="0">
      <selection activeCell="B30" sqref="B30"/>
    </sheetView>
  </sheetViews>
  <sheetFormatPr defaultRowHeight="14.4" x14ac:dyDescent="0.3"/>
  <cols>
    <col min="1" max="1" width="9.109375" style="4" customWidth="1"/>
    <col min="2" max="2" width="46" style="4" customWidth="1"/>
    <col min="3" max="3" width="8.88671875" style="4"/>
    <col min="4" max="4" width="12.44140625" style="4" bestFit="1" customWidth="1"/>
    <col min="5" max="5" width="14.44140625" style="4" customWidth="1"/>
    <col min="6" max="6" width="18.6640625" style="4" customWidth="1"/>
    <col min="7" max="7" width="17.5546875" style="4" customWidth="1"/>
    <col min="8" max="8" width="14.33203125" style="4" customWidth="1"/>
    <col min="9" max="9" width="13.33203125" style="4" customWidth="1"/>
    <col min="10" max="10" width="15.44140625" style="4" customWidth="1"/>
    <col min="11" max="11" width="16" style="4" customWidth="1"/>
    <col min="12" max="12" width="8.88671875" style="4"/>
    <col min="13" max="13" width="13.88671875" style="4" bestFit="1" customWidth="1"/>
    <col min="14" max="14" width="10.21875" style="4" bestFit="1" customWidth="1"/>
    <col min="15" max="16" width="8.88671875" style="4"/>
    <col min="17" max="17" width="10.21875" style="4" bestFit="1" customWidth="1"/>
    <col min="18" max="16384" width="8.88671875" style="4"/>
  </cols>
  <sheetData>
    <row r="1" spans="1:15" ht="18.600000000000001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5" ht="18.600000000000001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5" ht="18.600000000000001" customHeight="1" thickBo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5" ht="30.75" customHeight="1" x14ac:dyDescent="0.3">
      <c r="A4" s="108" t="s">
        <v>44</v>
      </c>
      <c r="B4" s="105" t="s">
        <v>0</v>
      </c>
      <c r="C4" s="105" t="s">
        <v>1</v>
      </c>
      <c r="D4" s="105" t="s">
        <v>2</v>
      </c>
      <c r="E4" s="105" t="s">
        <v>3</v>
      </c>
      <c r="F4" s="105"/>
      <c r="G4" s="105" t="s">
        <v>4</v>
      </c>
      <c r="H4" s="105"/>
      <c r="I4" s="105" t="s">
        <v>5</v>
      </c>
      <c r="J4" s="105"/>
      <c r="K4" s="106" t="s">
        <v>6</v>
      </c>
    </row>
    <row r="5" spans="1:15" ht="30.75" customHeight="1" x14ac:dyDescent="0.3">
      <c r="A5" s="109"/>
      <c r="B5" s="110"/>
      <c r="C5" s="110"/>
      <c r="D5" s="110"/>
      <c r="E5" s="47" t="s">
        <v>7</v>
      </c>
      <c r="F5" s="47" t="s">
        <v>8</v>
      </c>
      <c r="G5" s="47" t="s">
        <v>7</v>
      </c>
      <c r="H5" s="47" t="s">
        <v>8</v>
      </c>
      <c r="I5" s="47" t="s">
        <v>7</v>
      </c>
      <c r="J5" s="47" t="s">
        <v>8</v>
      </c>
      <c r="K5" s="107"/>
    </row>
    <row r="6" spans="1:15" x14ac:dyDescent="0.3">
      <c r="A6" s="27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8">
        <v>11</v>
      </c>
    </row>
    <row r="7" spans="1:15" x14ac:dyDescent="0.3">
      <c r="A7" s="29"/>
      <c r="B7" s="47" t="s">
        <v>9</v>
      </c>
      <c r="C7" s="3"/>
      <c r="D7" s="3"/>
      <c r="E7" s="3"/>
      <c r="F7" s="3"/>
      <c r="G7" s="3"/>
      <c r="H7" s="3"/>
      <c r="I7" s="3"/>
      <c r="J7" s="3"/>
      <c r="K7" s="30"/>
    </row>
    <row r="8" spans="1:15" x14ac:dyDescent="0.3">
      <c r="A8" s="31"/>
      <c r="B8" s="12" t="s">
        <v>56</v>
      </c>
      <c r="C8" s="11"/>
      <c r="D8" s="18"/>
      <c r="E8" s="18"/>
      <c r="F8" s="18"/>
      <c r="G8" s="18"/>
      <c r="H8" s="18"/>
      <c r="I8" s="18"/>
      <c r="J8" s="18"/>
      <c r="K8" s="34"/>
    </row>
    <row r="9" spans="1:15" x14ac:dyDescent="0.3">
      <c r="A9" s="40">
        <v>1</v>
      </c>
      <c r="B9" s="6" t="s">
        <v>48</v>
      </c>
      <c r="C9" s="5" t="s">
        <v>23</v>
      </c>
      <c r="D9" s="17">
        <f>((14+40)*5+(14+40)*1)*1</f>
        <v>324</v>
      </c>
      <c r="E9" s="17"/>
      <c r="F9" s="17">
        <f>D9*E9</f>
        <v>0</v>
      </c>
      <c r="G9" s="17"/>
      <c r="H9" s="17">
        <f>D9*G9</f>
        <v>0</v>
      </c>
      <c r="I9" s="17"/>
      <c r="J9" s="17">
        <f>D9*I9</f>
        <v>0</v>
      </c>
      <c r="K9" s="33">
        <f>F9+H9+J9</f>
        <v>0</v>
      </c>
    </row>
    <row r="10" spans="1:15" ht="28.8" x14ac:dyDescent="0.3">
      <c r="A10" s="40">
        <f>A9+1</f>
        <v>2</v>
      </c>
      <c r="B10" s="6" t="s">
        <v>60</v>
      </c>
      <c r="C10" s="5" t="s">
        <v>23</v>
      </c>
      <c r="D10" s="17">
        <f>((14+40)*5+(14+40)*1)*0.3</f>
        <v>97.2</v>
      </c>
      <c r="E10" s="17"/>
      <c r="F10" s="17">
        <f t="shared" ref="F10:F13" si="0">D10*E10</f>
        <v>0</v>
      </c>
      <c r="G10" s="17"/>
      <c r="H10" s="17">
        <f t="shared" ref="H10:H13" si="1">D10*G10</f>
        <v>0</v>
      </c>
      <c r="I10" s="17"/>
      <c r="J10" s="17">
        <f t="shared" ref="J10:J13" si="2">D10*I10</f>
        <v>0</v>
      </c>
      <c r="K10" s="33">
        <f t="shared" ref="K10:K13" si="3">F10+H10+J10</f>
        <v>0</v>
      </c>
    </row>
    <row r="11" spans="1:15" x14ac:dyDescent="0.3">
      <c r="A11" s="40"/>
      <c r="B11" s="7" t="s">
        <v>25</v>
      </c>
      <c r="C11" s="8" t="s">
        <v>23</v>
      </c>
      <c r="D11" s="17">
        <f>D10*1.22</f>
        <v>118.584</v>
      </c>
      <c r="E11" s="17"/>
      <c r="F11" s="17">
        <f t="shared" si="0"/>
        <v>0</v>
      </c>
      <c r="G11" s="17"/>
      <c r="H11" s="17">
        <f t="shared" si="1"/>
        <v>0</v>
      </c>
      <c r="I11" s="17"/>
      <c r="J11" s="17">
        <f t="shared" si="2"/>
        <v>0</v>
      </c>
      <c r="K11" s="33">
        <f t="shared" si="3"/>
        <v>0</v>
      </c>
    </row>
    <row r="12" spans="1:15" x14ac:dyDescent="0.3">
      <c r="A12" s="40">
        <f>A10+1</f>
        <v>3</v>
      </c>
      <c r="B12" s="6" t="s">
        <v>53</v>
      </c>
      <c r="C12" s="5" t="s">
        <v>11</v>
      </c>
      <c r="D12" s="17">
        <f>((14+40)*5+(14+40)*1)</f>
        <v>324</v>
      </c>
      <c r="E12" s="17"/>
      <c r="F12" s="17">
        <f t="shared" si="0"/>
        <v>0</v>
      </c>
      <c r="G12" s="17"/>
      <c r="H12" s="17">
        <f t="shared" si="1"/>
        <v>0</v>
      </c>
      <c r="I12" s="17"/>
      <c r="J12" s="17">
        <f t="shared" si="2"/>
        <v>0</v>
      </c>
      <c r="K12" s="33">
        <f t="shared" si="3"/>
        <v>0</v>
      </c>
    </row>
    <row r="13" spans="1:15" x14ac:dyDescent="0.3">
      <c r="A13" s="40"/>
      <c r="B13" s="7" t="s">
        <v>54</v>
      </c>
      <c r="C13" s="8" t="s">
        <v>23</v>
      </c>
      <c r="D13" s="17">
        <f>D12*0.1</f>
        <v>32.4</v>
      </c>
      <c r="E13" s="17"/>
      <c r="F13" s="17">
        <f t="shared" si="0"/>
        <v>0</v>
      </c>
      <c r="G13" s="17"/>
      <c r="H13" s="17">
        <f t="shared" si="1"/>
        <v>0</v>
      </c>
      <c r="I13" s="17"/>
      <c r="J13" s="17">
        <f t="shared" si="2"/>
        <v>0</v>
      </c>
      <c r="K13" s="33">
        <f t="shared" si="3"/>
        <v>0</v>
      </c>
    </row>
    <row r="14" spans="1:15" ht="28.8" x14ac:dyDescent="0.3">
      <c r="A14" s="40">
        <v>1</v>
      </c>
      <c r="B14" s="6" t="s">
        <v>65</v>
      </c>
      <c r="C14" s="5" t="s">
        <v>11</v>
      </c>
      <c r="D14" s="17">
        <f>D12</f>
        <v>324</v>
      </c>
      <c r="E14" s="17"/>
      <c r="F14" s="17">
        <f t="shared" ref="F14:F22" si="4">D14*E14</f>
        <v>0</v>
      </c>
      <c r="G14" s="17"/>
      <c r="H14" s="17">
        <f t="shared" ref="H14:H22" si="5">D14*G14</f>
        <v>0</v>
      </c>
      <c r="I14" s="17"/>
      <c r="J14" s="17">
        <f t="shared" ref="J14:J22" si="6">D14*I14</f>
        <v>0</v>
      </c>
      <c r="K14" s="33">
        <f t="shared" ref="K14:K22" si="7">F14+H14+J14</f>
        <v>0</v>
      </c>
    </row>
    <row r="15" spans="1:15" x14ac:dyDescent="0.3">
      <c r="A15" s="40"/>
      <c r="B15" s="7" t="s">
        <v>26</v>
      </c>
      <c r="C15" s="8" t="s">
        <v>23</v>
      </c>
      <c r="D15" s="17">
        <f>D14*1.05*0.2</f>
        <v>68.040000000000006</v>
      </c>
      <c r="E15" s="17"/>
      <c r="F15" s="17">
        <f t="shared" si="4"/>
        <v>0</v>
      </c>
      <c r="G15" s="17"/>
      <c r="H15" s="17">
        <f t="shared" si="5"/>
        <v>0</v>
      </c>
      <c r="I15" s="17"/>
      <c r="J15" s="17">
        <f t="shared" si="6"/>
        <v>0</v>
      </c>
      <c r="K15" s="33">
        <f t="shared" si="7"/>
        <v>0</v>
      </c>
    </row>
    <row r="16" spans="1:15" x14ac:dyDescent="0.3">
      <c r="A16" s="40"/>
      <c r="B16" s="7" t="s">
        <v>75</v>
      </c>
      <c r="C16" s="8" t="s">
        <v>11</v>
      </c>
      <c r="D16" s="17">
        <f>D14</f>
        <v>324</v>
      </c>
      <c r="E16" s="17"/>
      <c r="F16" s="17">
        <f t="shared" si="4"/>
        <v>0</v>
      </c>
      <c r="G16" s="17"/>
      <c r="H16" s="17">
        <f t="shared" si="5"/>
        <v>0</v>
      </c>
      <c r="I16" s="17"/>
      <c r="J16" s="17">
        <f t="shared" si="6"/>
        <v>0</v>
      </c>
      <c r="K16" s="33">
        <f t="shared" si="7"/>
        <v>0</v>
      </c>
      <c r="O16" s="23"/>
    </row>
    <row r="17" spans="1:15" x14ac:dyDescent="0.3">
      <c r="A17" s="40"/>
      <c r="B17" s="7" t="s">
        <v>30</v>
      </c>
      <c r="C17" s="8" t="s">
        <v>23</v>
      </c>
      <c r="D17" s="17">
        <f>D15*0.0035</f>
        <v>0.23814000000000002</v>
      </c>
      <c r="E17" s="17"/>
      <c r="F17" s="17">
        <f t="shared" si="4"/>
        <v>0</v>
      </c>
      <c r="G17" s="17"/>
      <c r="H17" s="17">
        <f t="shared" si="5"/>
        <v>0</v>
      </c>
      <c r="I17" s="17"/>
      <c r="J17" s="17">
        <f t="shared" si="6"/>
        <v>0</v>
      </c>
      <c r="K17" s="33">
        <f t="shared" si="7"/>
        <v>0</v>
      </c>
      <c r="O17" s="23"/>
    </row>
    <row r="18" spans="1:15" x14ac:dyDescent="0.3">
      <c r="A18" s="40"/>
      <c r="B18" s="7" t="s">
        <v>31</v>
      </c>
      <c r="C18" s="8" t="s">
        <v>32</v>
      </c>
      <c r="D18" s="17">
        <f>D15*0.32</f>
        <v>21.772800000000004</v>
      </c>
      <c r="E18" s="17"/>
      <c r="F18" s="17">
        <f t="shared" si="4"/>
        <v>0</v>
      </c>
      <c r="G18" s="17"/>
      <c r="H18" s="17">
        <f t="shared" si="5"/>
        <v>0</v>
      </c>
      <c r="I18" s="17"/>
      <c r="J18" s="17">
        <f t="shared" si="6"/>
        <v>0</v>
      </c>
      <c r="K18" s="33">
        <f t="shared" si="7"/>
        <v>0</v>
      </c>
    </row>
    <row r="19" spans="1:15" x14ac:dyDescent="0.3">
      <c r="A19" s="40"/>
      <c r="B19" s="7" t="s">
        <v>33</v>
      </c>
      <c r="C19" s="8" t="s">
        <v>32</v>
      </c>
      <c r="D19" s="17">
        <f>D15*0.21</f>
        <v>14.288400000000001</v>
      </c>
      <c r="E19" s="17"/>
      <c r="F19" s="17">
        <f t="shared" si="4"/>
        <v>0</v>
      </c>
      <c r="G19" s="17"/>
      <c r="H19" s="17">
        <f t="shared" si="5"/>
        <v>0</v>
      </c>
      <c r="I19" s="17"/>
      <c r="J19" s="17">
        <f t="shared" si="6"/>
        <v>0</v>
      </c>
      <c r="K19" s="33">
        <f t="shared" si="7"/>
        <v>0</v>
      </c>
    </row>
    <row r="20" spans="1:15" x14ac:dyDescent="0.3">
      <c r="A20" s="40"/>
      <c r="B20" s="7" t="s">
        <v>34</v>
      </c>
      <c r="C20" s="8" t="s">
        <v>23</v>
      </c>
      <c r="D20" s="17">
        <f>D15</f>
        <v>68.040000000000006</v>
      </c>
      <c r="E20" s="17"/>
      <c r="F20" s="17">
        <f t="shared" si="4"/>
        <v>0</v>
      </c>
      <c r="G20" s="17"/>
      <c r="H20" s="17">
        <f t="shared" si="5"/>
        <v>0</v>
      </c>
      <c r="I20" s="17"/>
      <c r="J20" s="17">
        <f t="shared" si="6"/>
        <v>0</v>
      </c>
      <c r="K20" s="33">
        <f t="shared" si="7"/>
        <v>0</v>
      </c>
    </row>
    <row r="21" spans="1:15" x14ac:dyDescent="0.3">
      <c r="A21" s="40"/>
      <c r="B21" s="7" t="s">
        <v>35</v>
      </c>
      <c r="C21" s="8" t="s">
        <v>23</v>
      </c>
      <c r="D21" s="17">
        <v>273.49539242048382</v>
      </c>
      <c r="E21" s="17"/>
      <c r="F21" s="17">
        <f t="shared" ref="F21" si="8">D21*E21</f>
        <v>0</v>
      </c>
      <c r="G21" s="17"/>
      <c r="H21" s="17">
        <f t="shared" ref="H21" si="9">D21*G21</f>
        <v>0</v>
      </c>
      <c r="I21" s="17"/>
      <c r="J21" s="17">
        <f t="shared" ref="J21" si="10">D21*I21</f>
        <v>0</v>
      </c>
      <c r="K21" s="33">
        <f t="shared" ref="K21" si="11">F21+H21+J21</f>
        <v>0</v>
      </c>
    </row>
    <row r="22" spans="1:15" x14ac:dyDescent="0.3">
      <c r="A22" s="40"/>
      <c r="B22" s="7" t="s">
        <v>36</v>
      </c>
      <c r="C22" s="8" t="s">
        <v>47</v>
      </c>
      <c r="D22" s="17">
        <v>2</v>
      </c>
      <c r="E22" s="17"/>
      <c r="F22" s="17">
        <f t="shared" si="4"/>
        <v>0</v>
      </c>
      <c r="G22" s="17"/>
      <c r="H22" s="17">
        <f t="shared" si="5"/>
        <v>0</v>
      </c>
      <c r="I22" s="17"/>
      <c r="J22" s="17">
        <f t="shared" si="6"/>
        <v>0</v>
      </c>
      <c r="K22" s="33">
        <f t="shared" si="7"/>
        <v>0</v>
      </c>
    </row>
    <row r="23" spans="1:15" x14ac:dyDescent="0.3">
      <c r="A23" s="42"/>
      <c r="B23" s="13" t="s">
        <v>6</v>
      </c>
      <c r="C23" s="14"/>
      <c r="D23" s="15"/>
      <c r="E23" s="3"/>
      <c r="F23" s="19">
        <f>SUM(F8:F22)</f>
        <v>0</v>
      </c>
      <c r="G23" s="3"/>
      <c r="H23" s="19">
        <f>SUM(H8:H22)</f>
        <v>0</v>
      </c>
      <c r="I23" s="3"/>
      <c r="J23" s="19">
        <f>SUM(J8:J22)</f>
        <v>0</v>
      </c>
      <c r="K23" s="36">
        <f>SUM(K8:K22)</f>
        <v>0</v>
      </c>
    </row>
    <row r="24" spans="1:15" x14ac:dyDescent="0.3">
      <c r="A24" s="40"/>
      <c r="B24" s="7" t="s">
        <v>38</v>
      </c>
      <c r="C24" s="8"/>
      <c r="D24" s="9"/>
      <c r="E24" s="1"/>
      <c r="F24" s="1"/>
      <c r="G24" s="1"/>
      <c r="H24" s="1"/>
      <c r="I24" s="1"/>
      <c r="J24" s="1"/>
      <c r="K24" s="37">
        <f>K23*D24</f>
        <v>0</v>
      </c>
    </row>
    <row r="25" spans="1:15" x14ac:dyDescent="0.3">
      <c r="A25" s="40"/>
      <c r="B25" s="5" t="s">
        <v>6</v>
      </c>
      <c r="C25" s="8"/>
      <c r="D25" s="10"/>
      <c r="E25" s="1"/>
      <c r="F25" s="1"/>
      <c r="G25" s="1"/>
      <c r="H25" s="1"/>
      <c r="I25" s="1"/>
      <c r="J25" s="1"/>
      <c r="K25" s="37">
        <f>K24+K23</f>
        <v>0</v>
      </c>
    </row>
    <row r="26" spans="1:15" x14ac:dyDescent="0.3">
      <c r="A26" s="40"/>
      <c r="B26" s="7" t="s">
        <v>39</v>
      </c>
      <c r="C26" s="8"/>
      <c r="D26" s="10"/>
      <c r="E26" s="1"/>
      <c r="F26" s="1"/>
      <c r="G26" s="1"/>
      <c r="H26" s="1"/>
      <c r="I26" s="1"/>
      <c r="J26" s="1"/>
      <c r="K26" s="37">
        <f>K25*D26</f>
        <v>0</v>
      </c>
    </row>
    <row r="27" spans="1:15" x14ac:dyDescent="0.3">
      <c r="A27" s="40"/>
      <c r="B27" s="5" t="s">
        <v>6</v>
      </c>
      <c r="C27" s="8"/>
      <c r="D27" s="10"/>
      <c r="E27" s="1"/>
      <c r="F27" s="1"/>
      <c r="G27" s="1"/>
      <c r="H27" s="1"/>
      <c r="I27" s="1"/>
      <c r="J27" s="1"/>
      <c r="K27" s="37">
        <f>K26+K25</f>
        <v>0</v>
      </c>
    </row>
    <row r="28" spans="1:15" x14ac:dyDescent="0.3">
      <c r="A28" s="40"/>
      <c r="B28" s="7" t="s">
        <v>40</v>
      </c>
      <c r="C28" s="8"/>
      <c r="D28" s="10"/>
      <c r="E28" s="1"/>
      <c r="F28" s="1"/>
      <c r="G28" s="1"/>
      <c r="H28" s="1"/>
      <c r="I28" s="1"/>
      <c r="J28" s="1"/>
      <c r="K28" s="37">
        <f>K27*D28</f>
        <v>0</v>
      </c>
    </row>
    <row r="29" spans="1:15" x14ac:dyDescent="0.3">
      <c r="A29" s="40"/>
      <c r="B29" s="5" t="s">
        <v>6</v>
      </c>
      <c r="C29" s="8"/>
      <c r="D29" s="10"/>
      <c r="E29" s="1"/>
      <c r="F29" s="1"/>
      <c r="G29" s="1"/>
      <c r="H29" s="1"/>
      <c r="I29" s="1"/>
      <c r="J29" s="1"/>
      <c r="K29" s="37">
        <f>K28+K27</f>
        <v>0</v>
      </c>
      <c r="M29" s="25"/>
    </row>
    <row r="30" spans="1:15" ht="28.8" x14ac:dyDescent="0.3">
      <c r="A30" s="40"/>
      <c r="B30" s="7" t="s">
        <v>104</v>
      </c>
      <c r="C30" s="8"/>
      <c r="D30" s="10"/>
      <c r="E30" s="1"/>
      <c r="F30" s="1"/>
      <c r="G30" s="1"/>
      <c r="H30" s="1"/>
      <c r="I30" s="1"/>
      <c r="J30" s="1"/>
      <c r="K30" s="37">
        <f>K29*D30</f>
        <v>0</v>
      </c>
      <c r="M30" s="25"/>
    </row>
    <row r="31" spans="1:15" x14ac:dyDescent="0.3">
      <c r="A31" s="40"/>
      <c r="B31" s="5" t="s">
        <v>6</v>
      </c>
      <c r="C31" s="8"/>
      <c r="D31" s="10"/>
      <c r="E31" s="1"/>
      <c r="F31" s="1"/>
      <c r="G31" s="1"/>
      <c r="H31" s="1"/>
      <c r="I31" s="1"/>
      <c r="J31" s="1"/>
      <c r="K31" s="37">
        <f>K30+K29</f>
        <v>0</v>
      </c>
    </row>
    <row r="32" spans="1:15" x14ac:dyDescent="0.3">
      <c r="A32" s="40"/>
      <c r="B32" s="7" t="s">
        <v>41</v>
      </c>
      <c r="C32" s="8"/>
      <c r="D32" s="10">
        <v>0.18</v>
      </c>
      <c r="E32" s="1"/>
      <c r="F32" s="1"/>
      <c r="G32" s="1"/>
      <c r="H32" s="1"/>
      <c r="I32" s="1"/>
      <c r="J32" s="1"/>
      <c r="K32" s="37">
        <f>K31*D32</f>
        <v>0</v>
      </c>
    </row>
    <row r="33" spans="1:11" ht="15" thickBot="1" x14ac:dyDescent="0.35">
      <c r="A33" s="43"/>
      <c r="B33" s="44" t="s">
        <v>42</v>
      </c>
      <c r="C33" s="45"/>
      <c r="D33" s="46"/>
      <c r="E33" s="39"/>
      <c r="F33" s="39"/>
      <c r="G33" s="39"/>
      <c r="H33" s="39"/>
      <c r="I33" s="39"/>
      <c r="J33" s="39"/>
      <c r="K33" s="38">
        <f>K32+K31</f>
        <v>0</v>
      </c>
    </row>
    <row r="35" spans="1:11" x14ac:dyDescent="0.3">
      <c r="K35" s="23"/>
    </row>
    <row r="39" spans="1:11" x14ac:dyDescent="0.3">
      <c r="K39" s="25"/>
    </row>
    <row r="40" spans="1:11" x14ac:dyDescent="0.3">
      <c r="K40" s="25"/>
    </row>
  </sheetData>
  <autoFilter ref="A6:K33" xr:uid="{00000000-0009-0000-0000-000000000000}"/>
  <mergeCells count="8">
    <mergeCell ref="I4:J4"/>
    <mergeCell ref="K4:K5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pageSetup orientation="portrait" r:id="rId1"/>
  <ignoredErrors>
    <ignoredError sqref="K25:K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E47C-3C57-48DD-8D54-026905E2FFB4}">
  <dimension ref="A1:O53"/>
  <sheetViews>
    <sheetView topLeftCell="A19" zoomScale="80" zoomScaleNormal="80" workbookViewId="0">
      <selection activeCell="B38" sqref="B38"/>
    </sheetView>
  </sheetViews>
  <sheetFormatPr defaultRowHeight="13.8" x14ac:dyDescent="0.3"/>
  <cols>
    <col min="1" max="1" width="9.109375" style="75" customWidth="1"/>
    <col min="2" max="2" width="46" style="75" customWidth="1"/>
    <col min="3" max="3" width="8.88671875" style="75"/>
    <col min="4" max="4" width="12.44140625" style="75" bestFit="1" customWidth="1"/>
    <col min="5" max="5" width="14.44140625" style="75" customWidth="1"/>
    <col min="6" max="6" width="18.6640625" style="75" customWidth="1"/>
    <col min="7" max="7" width="17.5546875" style="75" customWidth="1"/>
    <col min="8" max="8" width="14.33203125" style="75" customWidth="1"/>
    <col min="9" max="9" width="13.33203125" style="75" customWidth="1"/>
    <col min="10" max="10" width="15.44140625" style="75" customWidth="1"/>
    <col min="11" max="11" width="16" style="75" customWidth="1"/>
    <col min="12" max="19" width="8.88671875" style="75" customWidth="1"/>
    <col min="20" max="16384" width="8.88671875" style="75"/>
  </cols>
  <sheetData>
    <row r="1" spans="1:13" ht="18.600000000000001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3" ht="18.600000000000001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3" ht="18.600000000000001" customHeight="1" thickBot="1" x14ac:dyDescent="0.3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3" ht="30.75" customHeight="1" x14ac:dyDescent="0.3">
      <c r="A4" s="114" t="s">
        <v>44</v>
      </c>
      <c r="B4" s="111" t="s">
        <v>0</v>
      </c>
      <c r="C4" s="111" t="s">
        <v>1</v>
      </c>
      <c r="D4" s="111" t="s">
        <v>2</v>
      </c>
      <c r="E4" s="111" t="s">
        <v>3</v>
      </c>
      <c r="F4" s="111"/>
      <c r="G4" s="111" t="s">
        <v>4</v>
      </c>
      <c r="H4" s="111"/>
      <c r="I4" s="111" t="s">
        <v>5</v>
      </c>
      <c r="J4" s="111"/>
      <c r="K4" s="112" t="s">
        <v>6</v>
      </c>
    </row>
    <row r="5" spans="1:13" ht="30.75" customHeight="1" x14ac:dyDescent="0.3">
      <c r="A5" s="115"/>
      <c r="B5" s="116"/>
      <c r="C5" s="116"/>
      <c r="D5" s="116"/>
      <c r="E5" s="65" t="s">
        <v>7</v>
      </c>
      <c r="F5" s="65" t="s">
        <v>8</v>
      </c>
      <c r="G5" s="65" t="s">
        <v>7</v>
      </c>
      <c r="H5" s="65" t="s">
        <v>8</v>
      </c>
      <c r="I5" s="65" t="s">
        <v>7</v>
      </c>
      <c r="J5" s="65" t="s">
        <v>8</v>
      </c>
      <c r="K5" s="113"/>
    </row>
    <row r="6" spans="1:13" x14ac:dyDescent="0.3">
      <c r="A6" s="76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8">
        <v>11</v>
      </c>
    </row>
    <row r="7" spans="1:13" x14ac:dyDescent="0.3">
      <c r="A7" s="79"/>
      <c r="B7" s="65" t="s">
        <v>9</v>
      </c>
      <c r="C7" s="80"/>
      <c r="D7" s="80"/>
      <c r="E7" s="80"/>
      <c r="F7" s="80"/>
      <c r="G7" s="80"/>
      <c r="H7" s="80"/>
      <c r="I7" s="80"/>
      <c r="J7" s="80"/>
      <c r="K7" s="81"/>
    </row>
    <row r="8" spans="1:13" x14ac:dyDescent="0.3">
      <c r="A8" s="82">
        <v>1</v>
      </c>
      <c r="B8" s="66" t="s">
        <v>102</v>
      </c>
      <c r="C8" s="72" t="s">
        <v>11</v>
      </c>
      <c r="D8" s="64">
        <f>180*3.5</f>
        <v>630</v>
      </c>
      <c r="E8" s="83"/>
      <c r="F8" s="83">
        <f t="shared" ref="F8:F30" si="0">D8*E8</f>
        <v>0</v>
      </c>
      <c r="G8" s="83"/>
      <c r="H8" s="83">
        <f t="shared" ref="H8:H30" si="1">D8*G8</f>
        <v>0</v>
      </c>
      <c r="I8" s="83"/>
      <c r="J8" s="83">
        <f t="shared" ref="J8:J30" si="2">D8*I8</f>
        <v>0</v>
      </c>
      <c r="K8" s="71">
        <f t="shared" ref="K8:K30" si="3">F8+H8+J8</f>
        <v>0</v>
      </c>
    </row>
    <row r="9" spans="1:13" x14ac:dyDescent="0.3">
      <c r="A9" s="82"/>
      <c r="B9" s="62" t="s">
        <v>103</v>
      </c>
      <c r="C9" s="63" t="s">
        <v>11</v>
      </c>
      <c r="D9" s="64">
        <f>D8*2*1.05</f>
        <v>1323</v>
      </c>
      <c r="E9" s="83"/>
      <c r="F9" s="83">
        <f t="shared" si="0"/>
        <v>0</v>
      </c>
      <c r="G9" s="83"/>
      <c r="H9" s="83">
        <f t="shared" si="1"/>
        <v>0</v>
      </c>
      <c r="I9" s="83"/>
      <c r="J9" s="83">
        <f t="shared" si="2"/>
        <v>0</v>
      </c>
      <c r="K9" s="71">
        <f t="shared" si="3"/>
        <v>0</v>
      </c>
      <c r="M9" s="84"/>
    </row>
    <row r="10" spans="1:13" x14ac:dyDescent="0.3">
      <c r="A10" s="82"/>
      <c r="B10" s="62" t="s">
        <v>78</v>
      </c>
      <c r="C10" s="63" t="s">
        <v>79</v>
      </c>
      <c r="D10" s="64">
        <f>D8*2</f>
        <v>1260</v>
      </c>
      <c r="E10" s="83"/>
      <c r="F10" s="83">
        <f>D10*E10</f>
        <v>0</v>
      </c>
      <c r="G10" s="83"/>
      <c r="H10" s="83">
        <f>D10*G10</f>
        <v>0</v>
      </c>
      <c r="I10" s="83"/>
      <c r="J10" s="83">
        <f>D10*I10</f>
        <v>0</v>
      </c>
      <c r="K10" s="71">
        <f t="shared" si="3"/>
        <v>0</v>
      </c>
      <c r="M10" s="84"/>
    </row>
    <row r="11" spans="1:13" x14ac:dyDescent="0.3">
      <c r="A11" s="82"/>
      <c r="B11" s="62" t="s">
        <v>80</v>
      </c>
      <c r="C11" s="63" t="s">
        <v>79</v>
      </c>
      <c r="D11" s="64">
        <f>D8*1.3</f>
        <v>819</v>
      </c>
      <c r="E11" s="83"/>
      <c r="F11" s="83">
        <f>D11*E11</f>
        <v>0</v>
      </c>
      <c r="G11" s="83"/>
      <c r="H11" s="83">
        <f>D11*G11</f>
        <v>0</v>
      </c>
      <c r="I11" s="83"/>
      <c r="J11" s="83">
        <f>D11*I11</f>
        <v>0</v>
      </c>
      <c r="K11" s="71">
        <f t="shared" si="3"/>
        <v>0</v>
      </c>
      <c r="M11" s="84"/>
    </row>
    <row r="12" spans="1:13" x14ac:dyDescent="0.3">
      <c r="A12" s="82"/>
      <c r="B12" s="62" t="s">
        <v>81</v>
      </c>
      <c r="C12" s="63" t="s">
        <v>69</v>
      </c>
      <c r="D12" s="64">
        <f>D8*34</f>
        <v>21420</v>
      </c>
      <c r="E12" s="83"/>
      <c r="F12" s="83">
        <f t="shared" si="0"/>
        <v>0</v>
      </c>
      <c r="G12" s="83"/>
      <c r="H12" s="83">
        <f t="shared" si="1"/>
        <v>0</v>
      </c>
      <c r="I12" s="83"/>
      <c r="J12" s="83">
        <f t="shared" si="2"/>
        <v>0</v>
      </c>
      <c r="K12" s="71">
        <f t="shared" si="3"/>
        <v>0</v>
      </c>
      <c r="M12" s="84"/>
    </row>
    <row r="13" spans="1:13" x14ac:dyDescent="0.3">
      <c r="A13" s="82"/>
      <c r="B13" s="62" t="s">
        <v>82</v>
      </c>
      <c r="C13" s="63" t="s">
        <v>69</v>
      </c>
      <c r="D13" s="64">
        <f>D8*1.6</f>
        <v>1008</v>
      </c>
      <c r="E13" s="83"/>
      <c r="F13" s="83">
        <f t="shared" si="0"/>
        <v>0</v>
      </c>
      <c r="G13" s="83"/>
      <c r="H13" s="83">
        <f t="shared" si="1"/>
        <v>0</v>
      </c>
      <c r="I13" s="83"/>
      <c r="J13" s="83">
        <f t="shared" si="2"/>
        <v>0</v>
      </c>
      <c r="K13" s="71">
        <f t="shared" si="3"/>
        <v>0</v>
      </c>
      <c r="M13" s="84"/>
    </row>
    <row r="14" spans="1:13" x14ac:dyDescent="0.3">
      <c r="A14" s="82"/>
      <c r="B14" s="62" t="s">
        <v>83</v>
      </c>
      <c r="C14" s="63" t="s">
        <v>11</v>
      </c>
      <c r="D14" s="64">
        <f>D8*1.02</f>
        <v>642.6</v>
      </c>
      <c r="E14" s="83"/>
      <c r="F14" s="83">
        <f t="shared" si="0"/>
        <v>0</v>
      </c>
      <c r="G14" s="83"/>
      <c r="H14" s="83">
        <f t="shared" si="1"/>
        <v>0</v>
      </c>
      <c r="I14" s="83"/>
      <c r="J14" s="83">
        <f t="shared" si="2"/>
        <v>0</v>
      </c>
      <c r="K14" s="71">
        <f t="shared" si="3"/>
        <v>0</v>
      </c>
      <c r="M14" s="84"/>
    </row>
    <row r="15" spans="1:13" x14ac:dyDescent="0.3">
      <c r="A15" s="82">
        <f>A8+1</f>
        <v>2</v>
      </c>
      <c r="B15" s="66" t="s">
        <v>87</v>
      </c>
      <c r="C15" s="72" t="s">
        <v>11</v>
      </c>
      <c r="D15" s="70">
        <f>D8*2</f>
        <v>1260</v>
      </c>
      <c r="E15" s="83"/>
      <c r="F15" s="83">
        <f t="shared" ref="F15:F17" si="4">E15*D15</f>
        <v>0</v>
      </c>
      <c r="G15" s="83"/>
      <c r="H15" s="83">
        <f t="shared" ref="H15:H17" si="5">G15*D15</f>
        <v>0</v>
      </c>
      <c r="I15" s="83"/>
      <c r="J15" s="83">
        <f t="shared" ref="J15:J17" si="6">I15*D15</f>
        <v>0</v>
      </c>
      <c r="K15" s="71">
        <f t="shared" ref="K15:K18" si="7">J15+H15+F15</f>
        <v>0</v>
      </c>
    </row>
    <row r="16" spans="1:13" x14ac:dyDescent="0.3">
      <c r="A16" s="82"/>
      <c r="B16" s="62" t="s">
        <v>84</v>
      </c>
      <c r="C16" s="63" t="s">
        <v>32</v>
      </c>
      <c r="D16" s="64">
        <f>D15*2.2</f>
        <v>2772</v>
      </c>
      <c r="E16" s="83"/>
      <c r="F16" s="83">
        <f>E16*D16</f>
        <v>0</v>
      </c>
      <c r="G16" s="83"/>
      <c r="H16" s="83">
        <f>G16*D16</f>
        <v>0</v>
      </c>
      <c r="I16" s="83"/>
      <c r="J16" s="83">
        <f>I16*D16</f>
        <v>0</v>
      </c>
      <c r="K16" s="71">
        <f t="shared" si="7"/>
        <v>0</v>
      </c>
      <c r="M16" s="84"/>
    </row>
    <row r="17" spans="1:15" x14ac:dyDescent="0.3">
      <c r="A17" s="82"/>
      <c r="B17" s="62" t="s">
        <v>85</v>
      </c>
      <c r="C17" s="63" t="s">
        <v>32</v>
      </c>
      <c r="D17" s="64">
        <f>D15*0.45</f>
        <v>567</v>
      </c>
      <c r="E17" s="83"/>
      <c r="F17" s="83">
        <f t="shared" si="4"/>
        <v>0</v>
      </c>
      <c r="G17" s="83"/>
      <c r="H17" s="83">
        <f t="shared" si="5"/>
        <v>0</v>
      </c>
      <c r="I17" s="83"/>
      <c r="J17" s="83">
        <f t="shared" si="6"/>
        <v>0</v>
      </c>
      <c r="K17" s="71">
        <f>J17+H17+F17</f>
        <v>0</v>
      </c>
      <c r="M17" s="84"/>
      <c r="O17" s="84"/>
    </row>
    <row r="18" spans="1:15" x14ac:dyDescent="0.3">
      <c r="A18" s="82"/>
      <c r="B18" s="62" t="s">
        <v>34</v>
      </c>
      <c r="C18" s="63" t="s">
        <v>11</v>
      </c>
      <c r="D18" s="64">
        <f>D15</f>
        <v>1260</v>
      </c>
      <c r="E18" s="83"/>
      <c r="F18" s="83">
        <f>E18*D18</f>
        <v>0</v>
      </c>
      <c r="G18" s="83"/>
      <c r="H18" s="83">
        <f>G18*D18</f>
        <v>0</v>
      </c>
      <c r="I18" s="83"/>
      <c r="J18" s="83">
        <f>I18*D18</f>
        <v>0</v>
      </c>
      <c r="K18" s="71">
        <f t="shared" si="7"/>
        <v>0</v>
      </c>
      <c r="M18" s="84"/>
    </row>
    <row r="19" spans="1:15" x14ac:dyDescent="0.3">
      <c r="A19" s="82">
        <f>A15+1</f>
        <v>3</v>
      </c>
      <c r="B19" s="66" t="s">
        <v>88</v>
      </c>
      <c r="C19" s="72" t="s">
        <v>11</v>
      </c>
      <c r="D19" s="70">
        <f>25*14-D22</f>
        <v>333.75</v>
      </c>
      <c r="E19" s="83"/>
      <c r="F19" s="83">
        <f t="shared" ref="F19:F21" si="8">D19*E19</f>
        <v>0</v>
      </c>
      <c r="G19" s="83"/>
      <c r="H19" s="83">
        <f t="shared" ref="H19:H21" si="9">D19*G19</f>
        <v>0</v>
      </c>
      <c r="I19" s="83"/>
      <c r="J19" s="83">
        <f t="shared" ref="J19:J21" si="10">D19*I19</f>
        <v>0</v>
      </c>
      <c r="K19" s="71">
        <f t="shared" ref="K19:K21" si="11">F19+H19+J19</f>
        <v>0</v>
      </c>
    </row>
    <row r="20" spans="1:15" x14ac:dyDescent="0.3">
      <c r="A20" s="82">
        <f>A19+1</f>
        <v>4</v>
      </c>
      <c r="B20" s="66" t="s">
        <v>76</v>
      </c>
      <c r="C20" s="72" t="s">
        <v>11</v>
      </c>
      <c r="D20" s="70">
        <f>1.5*1.5*22</f>
        <v>49.5</v>
      </c>
      <c r="E20" s="83"/>
      <c r="F20" s="83">
        <f t="shared" si="8"/>
        <v>0</v>
      </c>
      <c r="G20" s="83"/>
      <c r="H20" s="83">
        <f t="shared" si="9"/>
        <v>0</v>
      </c>
      <c r="I20" s="83"/>
      <c r="J20" s="83">
        <f t="shared" si="10"/>
        <v>0</v>
      </c>
      <c r="K20" s="71">
        <f t="shared" si="11"/>
        <v>0</v>
      </c>
    </row>
    <row r="21" spans="1:15" x14ac:dyDescent="0.3">
      <c r="A21" s="82">
        <f>A20+1</f>
        <v>5</v>
      </c>
      <c r="B21" s="66" t="s">
        <v>77</v>
      </c>
      <c r="C21" s="72" t="s">
        <v>11</v>
      </c>
      <c r="D21" s="70">
        <f>26*2.2*0.9</f>
        <v>51.480000000000004</v>
      </c>
      <c r="E21" s="83"/>
      <c r="F21" s="83">
        <f t="shared" si="8"/>
        <v>0</v>
      </c>
      <c r="G21" s="83"/>
      <c r="H21" s="83">
        <f t="shared" si="9"/>
        <v>0</v>
      </c>
      <c r="I21" s="83"/>
      <c r="J21" s="83">
        <f t="shared" si="10"/>
        <v>0</v>
      </c>
      <c r="K21" s="71">
        <f t="shared" si="11"/>
        <v>0</v>
      </c>
    </row>
    <row r="22" spans="1:15" x14ac:dyDescent="0.3">
      <c r="A22" s="82">
        <f>A21+1</f>
        <v>6</v>
      </c>
      <c r="B22" s="103" t="s">
        <v>90</v>
      </c>
      <c r="C22" s="72" t="s">
        <v>11</v>
      </c>
      <c r="D22" s="64">
        <f>2.5*6.5</f>
        <v>16.25</v>
      </c>
      <c r="E22" s="83"/>
      <c r="F22" s="83">
        <f t="shared" ref="F22" si="12">D22*E22</f>
        <v>0</v>
      </c>
      <c r="G22" s="83"/>
      <c r="H22" s="83">
        <f t="shared" ref="H22" si="13">D22*G22</f>
        <v>0</v>
      </c>
      <c r="I22" s="83"/>
      <c r="J22" s="83">
        <f t="shared" ref="J22" si="14">D22*I22</f>
        <v>0</v>
      </c>
      <c r="K22" s="71">
        <f t="shared" ref="K22" si="15">F22+H22+J22</f>
        <v>0</v>
      </c>
    </row>
    <row r="23" spans="1:15" x14ac:dyDescent="0.3">
      <c r="A23" s="82"/>
      <c r="B23" s="62" t="s">
        <v>86</v>
      </c>
      <c r="C23" s="63" t="s">
        <v>11</v>
      </c>
      <c r="D23" s="64">
        <f>D22*1.05</f>
        <v>17.0625</v>
      </c>
      <c r="E23" s="83"/>
      <c r="F23" s="83">
        <f t="shared" ref="F23:F26" si="16">D23*E23</f>
        <v>0</v>
      </c>
      <c r="G23" s="83"/>
      <c r="H23" s="83">
        <f t="shared" ref="H23:H26" si="17">D23*G23</f>
        <v>0</v>
      </c>
      <c r="I23" s="83"/>
      <c r="J23" s="83">
        <f t="shared" ref="J23:J26" si="18">D23*I23</f>
        <v>0</v>
      </c>
      <c r="K23" s="71">
        <f t="shared" ref="K23:K26" si="19">F23+H23+J23</f>
        <v>0</v>
      </c>
    </row>
    <row r="24" spans="1:15" x14ac:dyDescent="0.3">
      <c r="A24" s="82"/>
      <c r="B24" s="62" t="s">
        <v>91</v>
      </c>
      <c r="C24" s="63" t="s">
        <v>32</v>
      </c>
      <c r="D24" s="64">
        <f>D22*8</f>
        <v>130</v>
      </c>
      <c r="E24" s="83"/>
      <c r="F24" s="83">
        <f t="shared" si="16"/>
        <v>0</v>
      </c>
      <c r="G24" s="83"/>
      <c r="H24" s="83">
        <f t="shared" si="17"/>
        <v>0</v>
      </c>
      <c r="I24" s="83"/>
      <c r="J24" s="83">
        <f t="shared" si="18"/>
        <v>0</v>
      </c>
      <c r="K24" s="71">
        <f t="shared" si="19"/>
        <v>0</v>
      </c>
    </row>
    <row r="25" spans="1:15" x14ac:dyDescent="0.3">
      <c r="A25" s="82"/>
      <c r="B25" s="62" t="s">
        <v>34</v>
      </c>
      <c r="C25" s="63" t="s">
        <v>11</v>
      </c>
      <c r="D25" s="64">
        <f>D22</f>
        <v>16.25</v>
      </c>
      <c r="E25" s="83"/>
      <c r="F25" s="83">
        <f t="shared" si="16"/>
        <v>0</v>
      </c>
      <c r="G25" s="83"/>
      <c r="H25" s="83">
        <f t="shared" si="17"/>
        <v>0</v>
      </c>
      <c r="I25" s="83"/>
      <c r="J25" s="83">
        <f t="shared" si="18"/>
        <v>0</v>
      </c>
      <c r="K25" s="71">
        <f t="shared" si="19"/>
        <v>0</v>
      </c>
    </row>
    <row r="26" spans="1:15" ht="27.6" x14ac:dyDescent="0.3">
      <c r="A26" s="82">
        <f>A22+1</f>
        <v>7</v>
      </c>
      <c r="B26" s="103" t="s">
        <v>92</v>
      </c>
      <c r="C26" s="72" t="s">
        <v>11</v>
      </c>
      <c r="D26" s="64">
        <f>35*1.5+5.4*1.5*6</f>
        <v>101.10000000000001</v>
      </c>
      <c r="E26" s="83"/>
      <c r="F26" s="83">
        <f t="shared" si="16"/>
        <v>0</v>
      </c>
      <c r="G26" s="83"/>
      <c r="H26" s="83">
        <f t="shared" si="17"/>
        <v>0</v>
      </c>
      <c r="I26" s="83"/>
      <c r="J26" s="83">
        <f t="shared" si="18"/>
        <v>0</v>
      </c>
      <c r="K26" s="71">
        <f t="shared" si="19"/>
        <v>0</v>
      </c>
    </row>
    <row r="27" spans="1:15" x14ac:dyDescent="0.3">
      <c r="A27" s="82"/>
      <c r="B27" s="62" t="s">
        <v>86</v>
      </c>
      <c r="C27" s="63" t="s">
        <v>11</v>
      </c>
      <c r="D27" s="64">
        <f>D26*1.05</f>
        <v>106.15500000000002</v>
      </c>
      <c r="E27" s="83"/>
      <c r="F27" s="83">
        <f t="shared" ref="F27:F29" si="20">D27*E27</f>
        <v>0</v>
      </c>
      <c r="G27" s="83"/>
      <c r="H27" s="83">
        <f t="shared" ref="H27:H29" si="21">D27*G27</f>
        <v>0</v>
      </c>
      <c r="I27" s="83"/>
      <c r="J27" s="83">
        <f t="shared" ref="J27:J29" si="22">D27*I27</f>
        <v>0</v>
      </c>
      <c r="K27" s="71">
        <f t="shared" ref="K27:K29" si="23">F27+H27+J27</f>
        <v>0</v>
      </c>
    </row>
    <row r="28" spans="1:15" x14ac:dyDescent="0.3">
      <c r="A28" s="82"/>
      <c r="B28" s="62" t="s">
        <v>91</v>
      </c>
      <c r="C28" s="63" t="s">
        <v>32</v>
      </c>
      <c r="D28" s="64">
        <f>D26*8</f>
        <v>808.80000000000007</v>
      </c>
      <c r="E28" s="83"/>
      <c r="F28" s="83">
        <f t="shared" si="20"/>
        <v>0</v>
      </c>
      <c r="G28" s="83"/>
      <c r="H28" s="83">
        <f t="shared" si="21"/>
        <v>0</v>
      </c>
      <c r="I28" s="83"/>
      <c r="J28" s="83">
        <f t="shared" si="22"/>
        <v>0</v>
      </c>
      <c r="K28" s="71">
        <f t="shared" si="23"/>
        <v>0</v>
      </c>
    </row>
    <row r="29" spans="1:15" x14ac:dyDescent="0.3">
      <c r="A29" s="82"/>
      <c r="B29" s="62" t="s">
        <v>34</v>
      </c>
      <c r="C29" s="63" t="s">
        <v>11</v>
      </c>
      <c r="D29" s="64">
        <f>D26</f>
        <v>101.10000000000001</v>
      </c>
      <c r="E29" s="83"/>
      <c r="F29" s="83">
        <f t="shared" si="20"/>
        <v>0</v>
      </c>
      <c r="G29" s="83"/>
      <c r="H29" s="83">
        <f t="shared" si="21"/>
        <v>0</v>
      </c>
      <c r="I29" s="83"/>
      <c r="J29" s="83">
        <f t="shared" si="22"/>
        <v>0</v>
      </c>
      <c r="K29" s="71">
        <f t="shared" si="23"/>
        <v>0</v>
      </c>
    </row>
    <row r="30" spans="1:15" x14ac:dyDescent="0.3">
      <c r="A30" s="82"/>
      <c r="B30" s="85"/>
      <c r="C30" s="73"/>
      <c r="D30" s="68"/>
      <c r="E30" s="68"/>
      <c r="F30" s="67">
        <f t="shared" si="0"/>
        <v>0</v>
      </c>
      <c r="G30" s="68"/>
      <c r="H30" s="68">
        <f t="shared" si="1"/>
        <v>0</v>
      </c>
      <c r="I30" s="68"/>
      <c r="J30" s="68">
        <f t="shared" si="2"/>
        <v>0</v>
      </c>
      <c r="K30" s="69">
        <f t="shared" si="3"/>
        <v>0</v>
      </c>
    </row>
    <row r="31" spans="1:15" x14ac:dyDescent="0.3">
      <c r="A31" s="86"/>
      <c r="B31" s="87" t="s">
        <v>6</v>
      </c>
      <c r="C31" s="88"/>
      <c r="D31" s="89"/>
      <c r="E31" s="80"/>
      <c r="F31" s="90">
        <f>SUM(F8:F30)</f>
        <v>0</v>
      </c>
      <c r="G31" s="80"/>
      <c r="H31" s="90">
        <f>SUM(H8:H30)</f>
        <v>0</v>
      </c>
      <c r="I31" s="80"/>
      <c r="J31" s="90">
        <f>SUM(J8:J30)</f>
        <v>0</v>
      </c>
      <c r="K31" s="91">
        <f>SUM(K8:K30)</f>
        <v>0</v>
      </c>
    </row>
    <row r="32" spans="1:15" x14ac:dyDescent="0.3">
      <c r="A32" s="82"/>
      <c r="B32" s="85" t="s">
        <v>38</v>
      </c>
      <c r="C32" s="73"/>
      <c r="D32" s="92"/>
      <c r="E32" s="93"/>
      <c r="F32" s="93"/>
      <c r="G32" s="93"/>
      <c r="H32" s="93"/>
      <c r="I32" s="93"/>
      <c r="J32" s="93"/>
      <c r="K32" s="94">
        <f>K31*D32</f>
        <v>0</v>
      </c>
    </row>
    <row r="33" spans="1:11" x14ac:dyDescent="0.3">
      <c r="A33" s="82"/>
      <c r="B33" s="72" t="s">
        <v>6</v>
      </c>
      <c r="C33" s="73"/>
      <c r="D33" s="95"/>
      <c r="E33" s="93"/>
      <c r="F33" s="93"/>
      <c r="G33" s="93"/>
      <c r="H33" s="93"/>
      <c r="I33" s="93"/>
      <c r="J33" s="93"/>
      <c r="K33" s="94">
        <f>K32+K31</f>
        <v>0</v>
      </c>
    </row>
    <row r="34" spans="1:11" x14ac:dyDescent="0.3">
      <c r="A34" s="82"/>
      <c r="B34" s="85" t="s">
        <v>39</v>
      </c>
      <c r="C34" s="73"/>
      <c r="D34" s="95"/>
      <c r="E34" s="93"/>
      <c r="F34" s="93"/>
      <c r="G34" s="93"/>
      <c r="H34" s="93"/>
      <c r="I34" s="93"/>
      <c r="J34" s="93"/>
      <c r="K34" s="94">
        <f>K33*D34</f>
        <v>0</v>
      </c>
    </row>
    <row r="35" spans="1:11" x14ac:dyDescent="0.3">
      <c r="A35" s="82"/>
      <c r="B35" s="72" t="s">
        <v>6</v>
      </c>
      <c r="C35" s="73"/>
      <c r="D35" s="95"/>
      <c r="E35" s="93"/>
      <c r="F35" s="93"/>
      <c r="G35" s="93"/>
      <c r="H35" s="93"/>
      <c r="I35" s="93"/>
      <c r="J35" s="93"/>
      <c r="K35" s="94">
        <f>K34+K33</f>
        <v>0</v>
      </c>
    </row>
    <row r="36" spans="1:11" x14ac:dyDescent="0.3">
      <c r="A36" s="82"/>
      <c r="B36" s="85" t="s">
        <v>40</v>
      </c>
      <c r="C36" s="73"/>
      <c r="D36" s="95"/>
      <c r="E36" s="93"/>
      <c r="F36" s="93"/>
      <c r="G36" s="93"/>
      <c r="H36" s="93"/>
      <c r="I36" s="93"/>
      <c r="J36" s="93"/>
      <c r="K36" s="94">
        <f>K35*D36</f>
        <v>0</v>
      </c>
    </row>
    <row r="37" spans="1:11" x14ac:dyDescent="0.3">
      <c r="A37" s="82"/>
      <c r="B37" s="72" t="s">
        <v>6</v>
      </c>
      <c r="C37" s="73"/>
      <c r="D37" s="95"/>
      <c r="E37" s="93"/>
      <c r="F37" s="93"/>
      <c r="G37" s="93"/>
      <c r="H37" s="93"/>
      <c r="I37" s="93"/>
      <c r="J37" s="93"/>
      <c r="K37" s="94">
        <f>K36+K35</f>
        <v>0</v>
      </c>
    </row>
    <row r="38" spans="1:11" ht="28.8" x14ac:dyDescent="0.3">
      <c r="A38" s="82"/>
      <c r="B38" s="7" t="s">
        <v>104</v>
      </c>
      <c r="C38" s="73"/>
      <c r="D38" s="95"/>
      <c r="E38" s="93"/>
      <c r="F38" s="93"/>
      <c r="G38" s="93"/>
      <c r="H38" s="93"/>
      <c r="I38" s="93"/>
      <c r="J38" s="93"/>
      <c r="K38" s="94">
        <f>K37*D38</f>
        <v>0</v>
      </c>
    </row>
    <row r="39" spans="1:11" x14ac:dyDescent="0.3">
      <c r="A39" s="82"/>
      <c r="B39" s="72" t="s">
        <v>6</v>
      </c>
      <c r="C39" s="73"/>
      <c r="D39" s="95"/>
      <c r="E39" s="93"/>
      <c r="F39" s="93"/>
      <c r="G39" s="93"/>
      <c r="H39" s="93"/>
      <c r="I39" s="93"/>
      <c r="J39" s="93"/>
      <c r="K39" s="94">
        <f>K38+K37</f>
        <v>0</v>
      </c>
    </row>
    <row r="40" spans="1:11" x14ac:dyDescent="0.3">
      <c r="A40" s="82"/>
      <c r="B40" s="85" t="s">
        <v>41</v>
      </c>
      <c r="C40" s="73"/>
      <c r="D40" s="95">
        <v>0.18</v>
      </c>
      <c r="E40" s="93"/>
      <c r="F40" s="93"/>
      <c r="G40" s="93"/>
      <c r="H40" s="93"/>
      <c r="I40" s="93"/>
      <c r="J40" s="93"/>
      <c r="K40" s="94">
        <f>K39*D40</f>
        <v>0</v>
      </c>
    </row>
    <row r="41" spans="1:11" ht="14.4" thickBot="1" x14ac:dyDescent="0.35">
      <c r="A41" s="96"/>
      <c r="B41" s="97" t="s">
        <v>42</v>
      </c>
      <c r="C41" s="98"/>
      <c r="D41" s="99"/>
      <c r="E41" s="100"/>
      <c r="F41" s="100"/>
      <c r="G41" s="100"/>
      <c r="H41" s="100"/>
      <c r="I41" s="100"/>
      <c r="J41" s="100"/>
      <c r="K41" s="101">
        <f>K40+K39</f>
        <v>0</v>
      </c>
    </row>
    <row r="43" spans="1:11" x14ac:dyDescent="0.3">
      <c r="E43" s="84"/>
      <c r="K43" s="102"/>
    </row>
    <row r="44" spans="1:11" x14ac:dyDescent="0.3">
      <c r="K44" s="84"/>
    </row>
    <row r="45" spans="1:11" x14ac:dyDescent="0.3">
      <c r="K45" s="84"/>
    </row>
    <row r="47" spans="1:11" x14ac:dyDescent="0.3">
      <c r="K47" s="84"/>
    </row>
    <row r="48" spans="1:11" x14ac:dyDescent="0.3">
      <c r="K48" s="84"/>
    </row>
    <row r="53" spans="8:8" x14ac:dyDescent="0.3">
      <c r="H53" s="102"/>
    </row>
  </sheetData>
  <autoFilter ref="A6:K41" xr:uid="{00000000-0009-0000-0000-000000000000}"/>
  <mergeCells count="8">
    <mergeCell ref="I4:J4"/>
    <mergeCell ref="K4:K5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pageSetup orientation="portrait" r:id="rId1"/>
  <ignoredErrors>
    <ignoredError sqref="K33:K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E474C-0C78-4208-91FC-5A8A57E78E5D}">
  <dimension ref="A1:Q72"/>
  <sheetViews>
    <sheetView tabSelected="1" topLeftCell="A34" zoomScale="80" zoomScaleNormal="80" workbookViewId="0">
      <selection activeCell="B64" sqref="B64"/>
    </sheetView>
  </sheetViews>
  <sheetFormatPr defaultRowHeight="14.4" x14ac:dyDescent="0.3"/>
  <cols>
    <col min="1" max="1" width="9.109375" style="4" customWidth="1"/>
    <col min="2" max="2" width="46" style="4" customWidth="1"/>
    <col min="3" max="3" width="8.88671875" style="4"/>
    <col min="4" max="4" width="12.44140625" style="4" bestFit="1" customWidth="1"/>
    <col min="5" max="5" width="14.44140625" style="4" customWidth="1"/>
    <col min="6" max="6" width="18.6640625" style="4" customWidth="1"/>
    <col min="7" max="7" width="17.5546875" style="4" customWidth="1"/>
    <col min="8" max="8" width="14.33203125" style="4" customWidth="1"/>
    <col min="9" max="9" width="13.33203125" style="4" customWidth="1"/>
    <col min="10" max="10" width="15.44140625" style="4" customWidth="1"/>
    <col min="11" max="11" width="16" style="4" customWidth="1"/>
    <col min="12" max="12" width="8.88671875" style="4"/>
    <col min="13" max="13" width="10" style="4" bestFit="1" customWidth="1"/>
    <col min="14" max="14" width="8.88671875" style="4"/>
    <col min="15" max="15" width="11" style="4" bestFit="1" customWidth="1"/>
    <col min="16" max="16384" width="8.88671875" style="4"/>
  </cols>
  <sheetData>
    <row r="1" spans="1:11" ht="18.600000000000001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.600000000000001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600000000000001" customHeight="1" thickBo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0.75" customHeight="1" x14ac:dyDescent="0.3">
      <c r="A4" s="108" t="s">
        <v>44</v>
      </c>
      <c r="B4" s="105" t="s">
        <v>0</v>
      </c>
      <c r="C4" s="105" t="s">
        <v>1</v>
      </c>
      <c r="D4" s="105" t="s">
        <v>2</v>
      </c>
      <c r="E4" s="105" t="s">
        <v>3</v>
      </c>
      <c r="F4" s="105"/>
      <c r="G4" s="105" t="s">
        <v>4</v>
      </c>
      <c r="H4" s="105"/>
      <c r="I4" s="105" t="s">
        <v>5</v>
      </c>
      <c r="J4" s="105"/>
      <c r="K4" s="106" t="s">
        <v>6</v>
      </c>
    </row>
    <row r="5" spans="1:11" ht="30.75" customHeight="1" x14ac:dyDescent="0.3">
      <c r="A5" s="109"/>
      <c r="B5" s="110"/>
      <c r="C5" s="110"/>
      <c r="D5" s="110"/>
      <c r="E5" s="61" t="s">
        <v>7</v>
      </c>
      <c r="F5" s="61" t="s">
        <v>8</v>
      </c>
      <c r="G5" s="61" t="s">
        <v>7</v>
      </c>
      <c r="H5" s="61" t="s">
        <v>8</v>
      </c>
      <c r="I5" s="61" t="s">
        <v>7</v>
      </c>
      <c r="J5" s="61" t="s">
        <v>8</v>
      </c>
      <c r="K5" s="107"/>
    </row>
    <row r="6" spans="1:11" x14ac:dyDescent="0.3">
      <c r="A6" s="27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8">
        <v>11</v>
      </c>
    </row>
    <row r="7" spans="1:11" x14ac:dyDescent="0.3">
      <c r="A7" s="31"/>
      <c r="B7" s="12" t="s">
        <v>22</v>
      </c>
      <c r="C7" s="11"/>
      <c r="D7" s="18"/>
      <c r="E7" s="18"/>
      <c r="F7" s="18"/>
      <c r="G7" s="18"/>
      <c r="H7" s="18"/>
      <c r="I7" s="18"/>
      <c r="J7" s="18"/>
      <c r="K7" s="34"/>
    </row>
    <row r="8" spans="1:11" x14ac:dyDescent="0.3">
      <c r="A8" s="40">
        <v>1</v>
      </c>
      <c r="B8" s="6" t="s">
        <v>57</v>
      </c>
      <c r="C8" s="5" t="s">
        <v>11</v>
      </c>
      <c r="D8" s="17">
        <f>6.5*4*2</f>
        <v>52</v>
      </c>
      <c r="E8" s="17"/>
      <c r="F8" s="17">
        <f t="shared" ref="F8:F56" si="0">D8*E8</f>
        <v>0</v>
      </c>
      <c r="G8" s="17"/>
      <c r="H8" s="17">
        <f t="shared" ref="H8:H56" si="1">D8*G8</f>
        <v>0</v>
      </c>
      <c r="I8" s="17"/>
      <c r="J8" s="17">
        <f t="shared" ref="J8:J47" si="2">D8*I8</f>
        <v>0</v>
      </c>
      <c r="K8" s="33">
        <f t="shared" ref="K8:K47" si="3">F8+H8+J8</f>
        <v>0</v>
      </c>
    </row>
    <row r="9" spans="1:11" x14ac:dyDescent="0.3">
      <c r="A9" s="40"/>
      <c r="B9" s="7" t="s">
        <v>59</v>
      </c>
      <c r="C9" s="8" t="s">
        <v>23</v>
      </c>
      <c r="D9" s="17">
        <f>D8*0.1</f>
        <v>5.2</v>
      </c>
      <c r="E9" s="17"/>
      <c r="F9" s="17">
        <f t="shared" si="0"/>
        <v>0</v>
      </c>
      <c r="G9" s="17"/>
      <c r="H9" s="17">
        <f t="shared" si="1"/>
        <v>0</v>
      </c>
      <c r="I9" s="17"/>
      <c r="J9" s="17">
        <f t="shared" si="2"/>
        <v>0</v>
      </c>
      <c r="K9" s="33">
        <f t="shared" si="3"/>
        <v>0</v>
      </c>
    </row>
    <row r="10" spans="1:11" ht="28.8" x14ac:dyDescent="0.3">
      <c r="A10" s="40">
        <f>A8+1</f>
        <v>2</v>
      </c>
      <c r="B10" s="6" t="s">
        <v>45</v>
      </c>
      <c r="C10" s="5" t="s">
        <v>23</v>
      </c>
      <c r="D10" s="17">
        <f>8*1*1*0.5</f>
        <v>4</v>
      </c>
      <c r="E10" s="17"/>
      <c r="F10" s="17">
        <f t="shared" si="0"/>
        <v>0</v>
      </c>
      <c r="G10" s="17"/>
      <c r="H10" s="17">
        <f t="shared" si="1"/>
        <v>0</v>
      </c>
      <c r="I10" s="17"/>
      <c r="J10" s="17">
        <f t="shared" si="2"/>
        <v>0</v>
      </c>
      <c r="K10" s="33">
        <f t="shared" si="3"/>
        <v>0</v>
      </c>
    </row>
    <row r="11" spans="1:11" x14ac:dyDescent="0.3">
      <c r="A11" s="40"/>
      <c r="B11" s="7" t="s">
        <v>26</v>
      </c>
      <c r="C11" s="8" t="s">
        <v>23</v>
      </c>
      <c r="D11" s="17">
        <f>D10*1.02</f>
        <v>4.08</v>
      </c>
      <c r="E11" s="17"/>
      <c r="F11" s="17">
        <f t="shared" si="0"/>
        <v>0</v>
      </c>
      <c r="G11" s="17"/>
      <c r="H11" s="17">
        <f t="shared" si="1"/>
        <v>0</v>
      </c>
      <c r="I11" s="17"/>
      <c r="J11" s="17">
        <f t="shared" si="2"/>
        <v>0</v>
      </c>
      <c r="K11" s="33">
        <f t="shared" si="3"/>
        <v>0</v>
      </c>
    </row>
    <row r="12" spans="1:11" x14ac:dyDescent="0.3">
      <c r="A12" s="40"/>
      <c r="B12" s="20" t="s">
        <v>27</v>
      </c>
      <c r="C12" s="21" t="s">
        <v>28</v>
      </c>
      <c r="D12" s="17">
        <f>D11*0.08</f>
        <v>0.32640000000000002</v>
      </c>
      <c r="E12" s="22"/>
      <c r="F12" s="22">
        <f t="shared" si="0"/>
        <v>0</v>
      </c>
      <c r="G12" s="22"/>
      <c r="H12" s="22">
        <f t="shared" si="1"/>
        <v>0</v>
      </c>
      <c r="I12" s="22"/>
      <c r="J12" s="22">
        <f t="shared" si="2"/>
        <v>0</v>
      </c>
      <c r="K12" s="35">
        <f t="shared" si="3"/>
        <v>0</v>
      </c>
    </row>
    <row r="13" spans="1:11" x14ac:dyDescent="0.3">
      <c r="A13" s="40"/>
      <c r="B13" s="20" t="s">
        <v>29</v>
      </c>
      <c r="C13" s="21" t="s">
        <v>28</v>
      </c>
      <c r="D13" s="22">
        <f>D11*0.01</f>
        <v>4.0800000000000003E-2</v>
      </c>
      <c r="E13" s="22"/>
      <c r="F13" s="22">
        <f t="shared" si="0"/>
        <v>0</v>
      </c>
      <c r="G13" s="22"/>
      <c r="H13" s="22">
        <f t="shared" si="1"/>
        <v>0</v>
      </c>
      <c r="I13" s="22"/>
      <c r="J13" s="22">
        <f t="shared" si="2"/>
        <v>0</v>
      </c>
      <c r="K13" s="35">
        <f t="shared" si="3"/>
        <v>0</v>
      </c>
    </row>
    <row r="14" spans="1:11" x14ac:dyDescent="0.3">
      <c r="A14" s="40"/>
      <c r="B14" s="7" t="s">
        <v>30</v>
      </c>
      <c r="C14" s="8" t="s">
        <v>23</v>
      </c>
      <c r="D14" s="17">
        <f>D11*0.032</f>
        <v>0.13056000000000001</v>
      </c>
      <c r="E14" s="17"/>
      <c r="F14" s="17">
        <f t="shared" si="0"/>
        <v>0</v>
      </c>
      <c r="G14" s="17"/>
      <c r="H14" s="17">
        <f t="shared" si="1"/>
        <v>0</v>
      </c>
      <c r="I14" s="17"/>
      <c r="J14" s="17">
        <f t="shared" si="2"/>
        <v>0</v>
      </c>
      <c r="K14" s="33">
        <f t="shared" si="3"/>
        <v>0</v>
      </c>
    </row>
    <row r="15" spans="1:11" x14ac:dyDescent="0.3">
      <c r="A15" s="40"/>
      <c r="B15" s="7" t="s">
        <v>31</v>
      </c>
      <c r="C15" s="8" t="s">
        <v>32</v>
      </c>
      <c r="D15" s="17">
        <f>D11*0.41</f>
        <v>1.6727999999999998</v>
      </c>
      <c r="E15" s="17"/>
      <c r="F15" s="17">
        <f t="shared" si="0"/>
        <v>0</v>
      </c>
      <c r="G15" s="17"/>
      <c r="H15" s="17">
        <f t="shared" si="1"/>
        <v>0</v>
      </c>
      <c r="I15" s="17"/>
      <c r="J15" s="17">
        <f t="shared" si="2"/>
        <v>0</v>
      </c>
      <c r="K15" s="33">
        <f t="shared" si="3"/>
        <v>0</v>
      </c>
    </row>
    <row r="16" spans="1:11" x14ac:dyDescent="0.3">
      <c r="A16" s="40"/>
      <c r="B16" s="7" t="s">
        <v>33</v>
      </c>
      <c r="C16" s="8" t="s">
        <v>32</v>
      </c>
      <c r="D16" s="17">
        <f>D11*0.3</f>
        <v>1.224</v>
      </c>
      <c r="E16" s="17"/>
      <c r="F16" s="17">
        <f t="shared" si="0"/>
        <v>0</v>
      </c>
      <c r="G16" s="17"/>
      <c r="H16" s="17">
        <f t="shared" si="1"/>
        <v>0</v>
      </c>
      <c r="I16" s="17"/>
      <c r="J16" s="17">
        <f t="shared" si="2"/>
        <v>0</v>
      </c>
      <c r="K16" s="33">
        <f t="shared" si="3"/>
        <v>0</v>
      </c>
    </row>
    <row r="17" spans="1:13" x14ac:dyDescent="0.3">
      <c r="A17" s="40"/>
      <c r="B17" s="7" t="s">
        <v>34</v>
      </c>
      <c r="C17" s="8" t="s">
        <v>23</v>
      </c>
      <c r="D17" s="17">
        <f>D11</f>
        <v>4.08</v>
      </c>
      <c r="E17" s="17"/>
      <c r="F17" s="17">
        <f t="shared" si="0"/>
        <v>0</v>
      </c>
      <c r="G17" s="17"/>
      <c r="H17" s="17">
        <f t="shared" si="1"/>
        <v>0</v>
      </c>
      <c r="I17" s="17"/>
      <c r="J17" s="17">
        <f t="shared" si="2"/>
        <v>0</v>
      </c>
      <c r="K17" s="33">
        <f t="shared" si="3"/>
        <v>0</v>
      </c>
    </row>
    <row r="18" spans="1:13" x14ac:dyDescent="0.3">
      <c r="A18" s="40"/>
      <c r="B18" s="7" t="s">
        <v>35</v>
      </c>
      <c r="C18" s="8" t="s">
        <v>23</v>
      </c>
      <c r="D18" s="17">
        <f>D11</f>
        <v>4.08</v>
      </c>
      <c r="E18" s="17"/>
      <c r="F18" s="17">
        <f t="shared" si="0"/>
        <v>0</v>
      </c>
      <c r="G18" s="17"/>
      <c r="H18" s="17">
        <f t="shared" si="1"/>
        <v>0</v>
      </c>
      <c r="I18" s="17"/>
      <c r="J18" s="17">
        <f t="shared" si="2"/>
        <v>0</v>
      </c>
      <c r="K18" s="33">
        <f t="shared" si="3"/>
        <v>0</v>
      </c>
    </row>
    <row r="19" spans="1:13" x14ac:dyDescent="0.3">
      <c r="A19" s="40"/>
      <c r="B19" s="7" t="s">
        <v>36</v>
      </c>
      <c r="C19" s="16" t="s">
        <v>20</v>
      </c>
      <c r="D19" s="17">
        <v>1</v>
      </c>
      <c r="E19" s="17"/>
      <c r="F19" s="17">
        <f t="shared" si="0"/>
        <v>0</v>
      </c>
      <c r="G19" s="17"/>
      <c r="H19" s="17">
        <f t="shared" si="1"/>
        <v>0</v>
      </c>
      <c r="I19" s="17"/>
      <c r="J19" s="17">
        <f t="shared" si="2"/>
        <v>0</v>
      </c>
      <c r="K19" s="33">
        <f t="shared" si="3"/>
        <v>0</v>
      </c>
    </row>
    <row r="20" spans="1:13" x14ac:dyDescent="0.3">
      <c r="A20" s="40">
        <f>A10+1</f>
        <v>3</v>
      </c>
      <c r="B20" s="6" t="s">
        <v>89</v>
      </c>
      <c r="C20" s="5" t="s">
        <v>58</v>
      </c>
      <c r="D20" s="17">
        <f>(6.5+4)*2*2</f>
        <v>42</v>
      </c>
      <c r="E20" s="17"/>
      <c r="F20" s="22">
        <f t="shared" si="0"/>
        <v>0</v>
      </c>
      <c r="G20" s="17"/>
      <c r="H20" s="17">
        <f t="shared" si="1"/>
        <v>0</v>
      </c>
      <c r="I20" s="17"/>
      <c r="J20" s="17">
        <f t="shared" si="2"/>
        <v>0</v>
      </c>
      <c r="K20" s="33">
        <f t="shared" si="3"/>
        <v>0</v>
      </c>
    </row>
    <row r="21" spans="1:13" x14ac:dyDescent="0.3">
      <c r="A21" s="40"/>
      <c r="B21" s="7" t="s">
        <v>26</v>
      </c>
      <c r="C21" s="8" t="s">
        <v>23</v>
      </c>
      <c r="D21" s="17">
        <f>D20*0.15*0.4</f>
        <v>2.52</v>
      </c>
      <c r="E21" s="17"/>
      <c r="F21" s="22">
        <f t="shared" si="0"/>
        <v>0</v>
      </c>
      <c r="G21" s="17"/>
      <c r="H21" s="17">
        <f t="shared" si="1"/>
        <v>0</v>
      </c>
      <c r="I21" s="17"/>
      <c r="J21" s="17">
        <f t="shared" si="2"/>
        <v>0</v>
      </c>
      <c r="K21" s="33">
        <f t="shared" si="3"/>
        <v>0</v>
      </c>
      <c r="M21" s="25"/>
    </row>
    <row r="22" spans="1:13" x14ac:dyDescent="0.3">
      <c r="A22" s="40"/>
      <c r="B22" s="20" t="s">
        <v>29</v>
      </c>
      <c r="C22" s="21" t="s">
        <v>28</v>
      </c>
      <c r="D22" s="22">
        <f>D20*0.4*22*1.08*0.617/1000</f>
        <v>0.24628665600000002</v>
      </c>
      <c r="E22" s="17"/>
      <c r="F22" s="22">
        <f t="shared" si="0"/>
        <v>0</v>
      </c>
      <c r="G22" s="22"/>
      <c r="H22" s="22">
        <f t="shared" si="1"/>
        <v>0</v>
      </c>
      <c r="I22" s="22"/>
      <c r="J22" s="22">
        <f t="shared" si="2"/>
        <v>0</v>
      </c>
      <c r="K22" s="35">
        <f t="shared" si="3"/>
        <v>0</v>
      </c>
    </row>
    <row r="23" spans="1:13" x14ac:dyDescent="0.3">
      <c r="A23" s="40"/>
      <c r="B23" s="7" t="s">
        <v>30</v>
      </c>
      <c r="C23" s="8" t="s">
        <v>23</v>
      </c>
      <c r="D23" s="22">
        <f>D21*0.135</f>
        <v>0.3402</v>
      </c>
      <c r="E23" s="17"/>
      <c r="F23" s="22">
        <f t="shared" si="0"/>
        <v>0</v>
      </c>
      <c r="G23" s="17"/>
      <c r="H23" s="17">
        <f t="shared" si="1"/>
        <v>0</v>
      </c>
      <c r="I23" s="17"/>
      <c r="J23" s="17">
        <f t="shared" si="2"/>
        <v>0</v>
      </c>
      <c r="K23" s="33">
        <f t="shared" si="3"/>
        <v>0</v>
      </c>
    </row>
    <row r="24" spans="1:13" x14ac:dyDescent="0.3">
      <c r="A24" s="40"/>
      <c r="B24" s="7" t="s">
        <v>31</v>
      </c>
      <c r="C24" s="8" t="s">
        <v>32</v>
      </c>
      <c r="D24" s="22">
        <f>D21*3.55</f>
        <v>8.9459999999999997</v>
      </c>
      <c r="E24" s="17"/>
      <c r="F24" s="22">
        <f t="shared" si="0"/>
        <v>0</v>
      </c>
      <c r="G24" s="17"/>
      <c r="H24" s="17">
        <f t="shared" si="1"/>
        <v>0</v>
      </c>
      <c r="I24" s="17"/>
      <c r="J24" s="17">
        <f t="shared" si="2"/>
        <v>0</v>
      </c>
      <c r="K24" s="33">
        <f t="shared" si="3"/>
        <v>0</v>
      </c>
    </row>
    <row r="25" spans="1:13" x14ac:dyDescent="0.3">
      <c r="A25" s="40"/>
      <c r="B25" s="7" t="s">
        <v>33</v>
      </c>
      <c r="C25" s="8" t="s">
        <v>32</v>
      </c>
      <c r="D25" s="22">
        <f>D21*0.51</f>
        <v>1.2852000000000001</v>
      </c>
      <c r="E25" s="17"/>
      <c r="F25" s="22">
        <f t="shared" si="0"/>
        <v>0</v>
      </c>
      <c r="G25" s="17"/>
      <c r="H25" s="17">
        <f t="shared" si="1"/>
        <v>0</v>
      </c>
      <c r="I25" s="17"/>
      <c r="J25" s="17">
        <f t="shared" si="2"/>
        <v>0</v>
      </c>
      <c r="K25" s="33">
        <f t="shared" si="3"/>
        <v>0</v>
      </c>
    </row>
    <row r="26" spans="1:13" x14ac:dyDescent="0.3">
      <c r="A26" s="40"/>
      <c r="B26" s="7" t="s">
        <v>34</v>
      </c>
      <c r="C26" s="8" t="s">
        <v>23</v>
      </c>
      <c r="D26" s="17">
        <f>D21</f>
        <v>2.52</v>
      </c>
      <c r="E26" s="17"/>
      <c r="F26" s="22">
        <f t="shared" si="0"/>
        <v>0</v>
      </c>
      <c r="G26" s="17"/>
      <c r="H26" s="17">
        <f t="shared" si="1"/>
        <v>0</v>
      </c>
      <c r="I26" s="17"/>
      <c r="J26" s="17">
        <f t="shared" si="2"/>
        <v>0</v>
      </c>
      <c r="K26" s="33">
        <f t="shared" si="3"/>
        <v>0</v>
      </c>
    </row>
    <row r="27" spans="1:13" x14ac:dyDescent="0.3">
      <c r="A27" s="40"/>
      <c r="B27" s="7" t="s">
        <v>35</v>
      </c>
      <c r="C27" s="8" t="s">
        <v>23</v>
      </c>
      <c r="D27" s="17">
        <f>D21</f>
        <v>2.52</v>
      </c>
      <c r="E27" s="17"/>
      <c r="F27" s="22">
        <f t="shared" si="0"/>
        <v>0</v>
      </c>
      <c r="G27" s="17"/>
      <c r="H27" s="17">
        <f t="shared" si="1"/>
        <v>0</v>
      </c>
      <c r="I27" s="17"/>
      <c r="J27" s="17">
        <f t="shared" si="2"/>
        <v>0</v>
      </c>
      <c r="K27" s="33">
        <f t="shared" si="3"/>
        <v>0</v>
      </c>
    </row>
    <row r="28" spans="1:13" x14ac:dyDescent="0.3">
      <c r="A28" s="40"/>
      <c r="B28" s="7" t="s">
        <v>36</v>
      </c>
      <c r="C28" s="16" t="s">
        <v>20</v>
      </c>
      <c r="D28" s="17">
        <v>1</v>
      </c>
      <c r="E28" s="17"/>
      <c r="F28" s="22">
        <f t="shared" si="0"/>
        <v>0</v>
      </c>
      <c r="G28" s="17"/>
      <c r="H28" s="17">
        <f t="shared" si="1"/>
        <v>0</v>
      </c>
      <c r="I28" s="17"/>
      <c r="J28" s="17">
        <f t="shared" si="2"/>
        <v>0</v>
      </c>
      <c r="K28" s="33">
        <f t="shared" si="3"/>
        <v>0</v>
      </c>
    </row>
    <row r="29" spans="1:13" x14ac:dyDescent="0.3">
      <c r="A29" s="40">
        <f>A20+1</f>
        <v>4</v>
      </c>
      <c r="B29" s="6" t="s">
        <v>61</v>
      </c>
      <c r="C29" s="5" t="s">
        <v>28</v>
      </c>
      <c r="D29" s="17">
        <v>1.35</v>
      </c>
      <c r="E29" s="17"/>
      <c r="F29" s="22">
        <f t="shared" si="0"/>
        <v>0</v>
      </c>
      <c r="G29" s="17"/>
      <c r="H29" s="17">
        <f t="shared" si="1"/>
        <v>0</v>
      </c>
      <c r="I29" s="17"/>
      <c r="J29" s="17">
        <f t="shared" si="2"/>
        <v>0</v>
      </c>
      <c r="K29" s="33">
        <f t="shared" si="3"/>
        <v>0</v>
      </c>
    </row>
    <row r="30" spans="1:13" x14ac:dyDescent="0.3">
      <c r="A30" s="40"/>
      <c r="B30" s="7" t="s">
        <v>62</v>
      </c>
      <c r="C30" s="8" t="s">
        <v>28</v>
      </c>
      <c r="D30" s="17">
        <v>1.3</v>
      </c>
      <c r="E30" s="17"/>
      <c r="F30" s="22">
        <f t="shared" si="0"/>
        <v>0</v>
      </c>
      <c r="G30" s="17"/>
      <c r="H30" s="17">
        <f t="shared" si="1"/>
        <v>0</v>
      </c>
      <c r="I30" s="17"/>
      <c r="J30" s="17">
        <f t="shared" si="2"/>
        <v>0</v>
      </c>
      <c r="K30" s="33">
        <f t="shared" si="3"/>
        <v>0</v>
      </c>
    </row>
    <row r="31" spans="1:13" x14ac:dyDescent="0.3">
      <c r="A31" s="40"/>
      <c r="B31" s="7" t="s">
        <v>63</v>
      </c>
      <c r="C31" s="8" t="s">
        <v>28</v>
      </c>
      <c r="D31" s="17">
        <v>0.05</v>
      </c>
      <c r="E31" s="17"/>
      <c r="F31" s="22">
        <f t="shared" si="0"/>
        <v>0</v>
      </c>
      <c r="G31" s="17"/>
      <c r="H31" s="17">
        <f t="shared" si="1"/>
        <v>0</v>
      </c>
      <c r="I31" s="17"/>
      <c r="J31" s="17">
        <f t="shared" si="2"/>
        <v>0</v>
      </c>
      <c r="K31" s="33">
        <f t="shared" si="3"/>
        <v>0</v>
      </c>
    </row>
    <row r="32" spans="1:13" x14ac:dyDescent="0.3">
      <c r="A32" s="41"/>
      <c r="B32" s="7" t="s">
        <v>34</v>
      </c>
      <c r="C32" s="8" t="s">
        <v>55</v>
      </c>
      <c r="D32" s="17">
        <v>1</v>
      </c>
      <c r="E32" s="17"/>
      <c r="F32" s="22">
        <f t="shared" si="0"/>
        <v>0</v>
      </c>
      <c r="G32" s="17"/>
      <c r="H32" s="17">
        <f t="shared" si="1"/>
        <v>0</v>
      </c>
      <c r="I32" s="17"/>
      <c r="J32" s="17">
        <f t="shared" si="2"/>
        <v>0</v>
      </c>
      <c r="K32" s="33">
        <f t="shared" si="3"/>
        <v>0</v>
      </c>
      <c r="M32" s="57"/>
    </row>
    <row r="33" spans="1:11" x14ac:dyDescent="0.3">
      <c r="A33" s="40">
        <f>A29+1</f>
        <v>5</v>
      </c>
      <c r="B33" s="6" t="s">
        <v>52</v>
      </c>
      <c r="C33" s="5" t="s">
        <v>11</v>
      </c>
      <c r="D33" s="17">
        <f>1600/40*1.3</f>
        <v>52</v>
      </c>
      <c r="E33" s="17"/>
      <c r="F33" s="22">
        <f t="shared" si="0"/>
        <v>0</v>
      </c>
      <c r="G33" s="17"/>
      <c r="H33" s="17">
        <f t="shared" si="1"/>
        <v>0</v>
      </c>
      <c r="I33" s="17"/>
      <c r="J33" s="17">
        <f t="shared" si="2"/>
        <v>0</v>
      </c>
      <c r="K33" s="33">
        <f t="shared" si="3"/>
        <v>0</v>
      </c>
    </row>
    <row r="34" spans="1:11" x14ac:dyDescent="0.3">
      <c r="A34" s="40">
        <f>A33+1</f>
        <v>6</v>
      </c>
      <c r="B34" s="6" t="s">
        <v>46</v>
      </c>
      <c r="C34" s="5" t="s">
        <v>47</v>
      </c>
      <c r="D34" s="17">
        <v>1</v>
      </c>
      <c r="E34" s="17"/>
      <c r="F34" s="22">
        <f t="shared" si="0"/>
        <v>0</v>
      </c>
      <c r="G34" s="17"/>
      <c r="H34" s="17">
        <f t="shared" si="1"/>
        <v>0</v>
      </c>
      <c r="I34" s="17"/>
      <c r="J34" s="17">
        <f t="shared" si="2"/>
        <v>0</v>
      </c>
      <c r="K34" s="33">
        <f t="shared" si="3"/>
        <v>0</v>
      </c>
    </row>
    <row r="35" spans="1:11" x14ac:dyDescent="0.3">
      <c r="A35" s="40">
        <f>A34+1</f>
        <v>7</v>
      </c>
      <c r="B35" s="6" t="s">
        <v>66</v>
      </c>
      <c r="C35" s="5" t="s">
        <v>11</v>
      </c>
      <c r="D35" s="17">
        <f>6.5*4*2</f>
        <v>52</v>
      </c>
      <c r="E35" s="17"/>
      <c r="F35" s="22">
        <f t="shared" si="0"/>
        <v>0</v>
      </c>
      <c r="G35" s="17"/>
      <c r="H35" s="17">
        <f t="shared" si="1"/>
        <v>0</v>
      </c>
      <c r="I35" s="17"/>
      <c r="J35" s="17">
        <f t="shared" si="2"/>
        <v>0</v>
      </c>
      <c r="K35" s="33">
        <f t="shared" si="3"/>
        <v>0</v>
      </c>
    </row>
    <row r="36" spans="1:11" x14ac:dyDescent="0.3">
      <c r="A36" s="40"/>
      <c r="B36" s="7" t="s">
        <v>67</v>
      </c>
      <c r="C36" s="8" t="s">
        <v>11</v>
      </c>
      <c r="D36" s="22">
        <f>D35</f>
        <v>52</v>
      </c>
      <c r="E36" s="17"/>
      <c r="F36" s="22">
        <f t="shared" si="0"/>
        <v>0</v>
      </c>
      <c r="G36" s="17"/>
      <c r="H36" s="17">
        <f t="shared" si="1"/>
        <v>0</v>
      </c>
      <c r="I36" s="17"/>
      <c r="J36" s="17">
        <f t="shared" si="2"/>
        <v>0</v>
      </c>
      <c r="K36" s="33">
        <f t="shared" si="3"/>
        <v>0</v>
      </c>
    </row>
    <row r="37" spans="1:11" x14ac:dyDescent="0.3">
      <c r="A37" s="40"/>
      <c r="B37" s="7" t="s">
        <v>68</v>
      </c>
      <c r="C37" s="8" t="s">
        <v>69</v>
      </c>
      <c r="D37" s="22">
        <v>100</v>
      </c>
      <c r="E37" s="17"/>
      <c r="F37" s="22">
        <f t="shared" si="0"/>
        <v>0</v>
      </c>
      <c r="G37" s="17"/>
      <c r="H37" s="17">
        <f t="shared" si="1"/>
        <v>0</v>
      </c>
      <c r="I37" s="17"/>
      <c r="J37" s="17">
        <f t="shared" si="2"/>
        <v>0</v>
      </c>
      <c r="K37" s="33">
        <f t="shared" si="3"/>
        <v>0</v>
      </c>
    </row>
    <row r="38" spans="1:11" x14ac:dyDescent="0.3">
      <c r="A38" s="40"/>
      <c r="B38" s="7" t="s">
        <v>70</v>
      </c>
      <c r="C38" s="8" t="s">
        <v>71</v>
      </c>
      <c r="D38" s="22">
        <f>D35*0.1</f>
        <v>5.2</v>
      </c>
      <c r="E38" s="17"/>
      <c r="F38" s="22">
        <f t="shared" si="0"/>
        <v>0</v>
      </c>
      <c r="G38" s="17"/>
      <c r="H38" s="17">
        <f t="shared" si="1"/>
        <v>0</v>
      </c>
      <c r="I38" s="17"/>
      <c r="J38" s="17">
        <f t="shared" si="2"/>
        <v>0</v>
      </c>
      <c r="K38" s="33">
        <f t="shared" si="3"/>
        <v>0</v>
      </c>
    </row>
    <row r="39" spans="1:11" x14ac:dyDescent="0.3">
      <c r="A39" s="40"/>
      <c r="B39" s="7" t="s">
        <v>34</v>
      </c>
      <c r="C39" s="8" t="s">
        <v>11</v>
      </c>
      <c r="D39" s="22">
        <f>D36</f>
        <v>52</v>
      </c>
      <c r="E39" s="17"/>
      <c r="F39" s="22">
        <f t="shared" si="0"/>
        <v>0</v>
      </c>
      <c r="G39" s="17"/>
      <c r="H39" s="17">
        <f t="shared" si="1"/>
        <v>0</v>
      </c>
      <c r="I39" s="17"/>
      <c r="J39" s="17">
        <f t="shared" si="2"/>
        <v>0</v>
      </c>
      <c r="K39" s="33">
        <f t="shared" si="3"/>
        <v>0</v>
      </c>
    </row>
    <row r="40" spans="1:11" x14ac:dyDescent="0.3">
      <c r="A40" s="40">
        <f>A35+1</f>
        <v>8</v>
      </c>
      <c r="B40" s="6" t="s">
        <v>50</v>
      </c>
      <c r="C40" s="5" t="s">
        <v>11</v>
      </c>
      <c r="D40" s="22">
        <f>42*3</f>
        <v>126</v>
      </c>
      <c r="E40" s="17"/>
      <c r="F40" s="17">
        <f t="shared" si="0"/>
        <v>0</v>
      </c>
      <c r="G40" s="17"/>
      <c r="H40" s="17">
        <f t="shared" si="1"/>
        <v>0</v>
      </c>
      <c r="I40" s="17"/>
      <c r="J40" s="17">
        <f t="shared" si="2"/>
        <v>0</v>
      </c>
      <c r="K40" s="33">
        <f t="shared" si="3"/>
        <v>0</v>
      </c>
    </row>
    <row r="41" spans="1:11" x14ac:dyDescent="0.3">
      <c r="A41" s="40"/>
      <c r="B41" s="7" t="s">
        <v>49</v>
      </c>
      <c r="C41" s="8" t="s">
        <v>11</v>
      </c>
      <c r="D41" s="22">
        <f>D40</f>
        <v>126</v>
      </c>
      <c r="E41" s="17"/>
      <c r="F41" s="17">
        <f t="shared" si="0"/>
        <v>0</v>
      </c>
      <c r="G41" s="17"/>
      <c r="H41" s="17">
        <f t="shared" si="1"/>
        <v>0</v>
      </c>
      <c r="I41" s="17"/>
      <c r="J41" s="17">
        <f t="shared" si="2"/>
        <v>0</v>
      </c>
      <c r="K41" s="33">
        <f t="shared" si="3"/>
        <v>0</v>
      </c>
    </row>
    <row r="42" spans="1:11" x14ac:dyDescent="0.3">
      <c r="A42" s="40"/>
      <c r="B42" s="7" t="s">
        <v>68</v>
      </c>
      <c r="C42" s="8" t="s">
        <v>69</v>
      </c>
      <c r="D42" s="17">
        <v>100</v>
      </c>
      <c r="E42" s="17"/>
      <c r="F42" s="22">
        <f t="shared" si="0"/>
        <v>0</v>
      </c>
      <c r="G42" s="17"/>
      <c r="H42" s="17">
        <f t="shared" si="1"/>
        <v>0</v>
      </c>
      <c r="I42" s="17"/>
      <c r="J42" s="17">
        <f t="shared" si="2"/>
        <v>0</v>
      </c>
      <c r="K42" s="33">
        <f t="shared" si="3"/>
        <v>0</v>
      </c>
    </row>
    <row r="43" spans="1:11" x14ac:dyDescent="0.3">
      <c r="A43" s="40"/>
      <c r="B43" s="7" t="s">
        <v>34</v>
      </c>
      <c r="C43" s="8" t="s">
        <v>11</v>
      </c>
      <c r="D43" s="17">
        <f>D41</f>
        <v>126</v>
      </c>
      <c r="E43" s="17"/>
      <c r="F43" s="22">
        <f t="shared" si="0"/>
        <v>0</v>
      </c>
      <c r="G43" s="17"/>
      <c r="H43" s="17">
        <f t="shared" si="1"/>
        <v>0</v>
      </c>
      <c r="I43" s="17"/>
      <c r="J43" s="17">
        <f t="shared" si="2"/>
        <v>0</v>
      </c>
      <c r="K43" s="33">
        <f t="shared" si="3"/>
        <v>0</v>
      </c>
    </row>
    <row r="44" spans="1:11" x14ac:dyDescent="0.3">
      <c r="A44" s="40">
        <f>A40+1</f>
        <v>9</v>
      </c>
      <c r="B44" s="6" t="s">
        <v>72</v>
      </c>
      <c r="C44" s="8" t="s">
        <v>58</v>
      </c>
      <c r="D44" s="17">
        <f>42*3</f>
        <v>126</v>
      </c>
      <c r="E44" s="17"/>
      <c r="F44" s="17">
        <f t="shared" si="0"/>
        <v>0</v>
      </c>
      <c r="G44" s="17"/>
      <c r="H44" s="17">
        <f t="shared" si="1"/>
        <v>0</v>
      </c>
      <c r="I44" s="17"/>
      <c r="J44" s="17">
        <f t="shared" si="2"/>
        <v>0</v>
      </c>
      <c r="K44" s="33">
        <f t="shared" si="3"/>
        <v>0</v>
      </c>
    </row>
    <row r="45" spans="1:11" x14ac:dyDescent="0.3">
      <c r="A45" s="40"/>
      <c r="B45" s="7" t="s">
        <v>49</v>
      </c>
      <c r="C45" s="8" t="s">
        <v>11</v>
      </c>
      <c r="D45" s="17">
        <f>D44*0.4</f>
        <v>50.400000000000006</v>
      </c>
      <c r="E45" s="17"/>
      <c r="F45" s="17">
        <f t="shared" si="0"/>
        <v>0</v>
      </c>
      <c r="G45" s="17"/>
      <c r="H45" s="17">
        <f t="shared" si="1"/>
        <v>0</v>
      </c>
      <c r="I45" s="17"/>
      <c r="J45" s="17">
        <f t="shared" si="2"/>
        <v>0</v>
      </c>
      <c r="K45" s="33">
        <f t="shared" si="3"/>
        <v>0</v>
      </c>
    </row>
    <row r="46" spans="1:11" x14ac:dyDescent="0.3">
      <c r="A46" s="40"/>
      <c r="B46" s="7" t="s">
        <v>68</v>
      </c>
      <c r="C46" s="8" t="s">
        <v>69</v>
      </c>
      <c r="D46" s="17">
        <f>D44*4</f>
        <v>504</v>
      </c>
      <c r="E46" s="17"/>
      <c r="F46" s="22">
        <f t="shared" si="0"/>
        <v>0</v>
      </c>
      <c r="G46" s="17"/>
      <c r="H46" s="17">
        <f t="shared" si="1"/>
        <v>0</v>
      </c>
      <c r="I46" s="17"/>
      <c r="J46" s="17">
        <f t="shared" si="2"/>
        <v>0</v>
      </c>
      <c r="K46" s="33">
        <f t="shared" si="3"/>
        <v>0</v>
      </c>
    </row>
    <row r="47" spans="1:11" x14ac:dyDescent="0.3">
      <c r="A47" s="40"/>
      <c r="B47" s="7" t="s">
        <v>70</v>
      </c>
      <c r="C47" s="8" t="s">
        <v>69</v>
      </c>
      <c r="D47" s="17">
        <f>D44*2/12</f>
        <v>21</v>
      </c>
      <c r="E47" s="17"/>
      <c r="F47" s="22">
        <f t="shared" si="0"/>
        <v>0</v>
      </c>
      <c r="G47" s="17"/>
      <c r="H47" s="17">
        <f t="shared" si="1"/>
        <v>0</v>
      </c>
      <c r="I47" s="17"/>
      <c r="J47" s="17">
        <f t="shared" si="2"/>
        <v>0</v>
      </c>
      <c r="K47" s="33">
        <f t="shared" si="3"/>
        <v>0</v>
      </c>
    </row>
    <row r="48" spans="1:11" x14ac:dyDescent="0.3">
      <c r="A48" s="40">
        <f>A44+1</f>
        <v>10</v>
      </c>
      <c r="B48" s="6" t="s">
        <v>43</v>
      </c>
      <c r="C48" s="5" t="s">
        <v>11</v>
      </c>
      <c r="D48" s="17">
        <f>D35</f>
        <v>52</v>
      </c>
      <c r="E48" s="17"/>
      <c r="F48" s="22">
        <f t="shared" si="0"/>
        <v>0</v>
      </c>
      <c r="G48" s="17"/>
      <c r="H48" s="17">
        <f t="shared" si="1"/>
        <v>0</v>
      </c>
      <c r="I48" s="17"/>
      <c r="J48" s="17">
        <f>D48*I48</f>
        <v>0</v>
      </c>
      <c r="K48" s="33">
        <f>F48+H48+J48</f>
        <v>0</v>
      </c>
    </row>
    <row r="49" spans="1:15" x14ac:dyDescent="0.3">
      <c r="A49" s="40"/>
      <c r="B49" s="7" t="s">
        <v>26</v>
      </c>
      <c r="C49" s="8" t="s">
        <v>23</v>
      </c>
      <c r="D49" s="17">
        <f>D48*1.015*0.15</f>
        <v>7.9169999999999989</v>
      </c>
      <c r="E49" s="17"/>
      <c r="F49" s="22">
        <f t="shared" si="0"/>
        <v>0</v>
      </c>
      <c r="G49" s="17"/>
      <c r="H49" s="17">
        <f t="shared" si="1"/>
        <v>0</v>
      </c>
      <c r="I49" s="17"/>
      <c r="J49" s="17">
        <f t="shared" ref="J49:J56" si="4">D49*I49</f>
        <v>0</v>
      </c>
      <c r="K49" s="33">
        <f t="shared" ref="K49:K56" si="5">F49+H49+J49</f>
        <v>0</v>
      </c>
    </row>
    <row r="50" spans="1:15" x14ac:dyDescent="0.3">
      <c r="A50" s="40"/>
      <c r="B50" s="7" t="s">
        <v>75</v>
      </c>
      <c r="C50" s="8" t="s">
        <v>11</v>
      </c>
      <c r="D50" s="17">
        <f>D48</f>
        <v>52</v>
      </c>
      <c r="E50" s="17"/>
      <c r="F50" s="22">
        <f t="shared" si="0"/>
        <v>0</v>
      </c>
      <c r="G50" s="17"/>
      <c r="H50" s="17">
        <f t="shared" si="1"/>
        <v>0</v>
      </c>
      <c r="I50" s="17"/>
      <c r="J50" s="17">
        <f t="shared" si="4"/>
        <v>0</v>
      </c>
      <c r="K50" s="33">
        <f t="shared" si="5"/>
        <v>0</v>
      </c>
    </row>
    <row r="51" spans="1:15" x14ac:dyDescent="0.3">
      <c r="A51" s="40"/>
      <c r="B51" s="7" t="s">
        <v>30</v>
      </c>
      <c r="C51" s="8" t="s">
        <v>23</v>
      </c>
      <c r="D51" s="17">
        <f>D49*0.0035</f>
        <v>2.7709499999999998E-2</v>
      </c>
      <c r="E51" s="17"/>
      <c r="F51" s="22">
        <f t="shared" si="0"/>
        <v>0</v>
      </c>
      <c r="G51" s="17"/>
      <c r="H51" s="17">
        <f t="shared" si="1"/>
        <v>0</v>
      </c>
      <c r="I51" s="17"/>
      <c r="J51" s="17">
        <f t="shared" si="4"/>
        <v>0</v>
      </c>
      <c r="K51" s="33">
        <f t="shared" si="5"/>
        <v>0</v>
      </c>
    </row>
    <row r="52" spans="1:15" x14ac:dyDescent="0.3">
      <c r="A52" s="40"/>
      <c r="B52" s="7" t="s">
        <v>31</v>
      </c>
      <c r="C52" s="8" t="s">
        <v>32</v>
      </c>
      <c r="D52" s="17">
        <f>D49*0.32</f>
        <v>2.5334399999999997</v>
      </c>
      <c r="E52" s="17"/>
      <c r="F52" s="22">
        <f t="shared" si="0"/>
        <v>0</v>
      </c>
      <c r="G52" s="17"/>
      <c r="H52" s="17">
        <f t="shared" si="1"/>
        <v>0</v>
      </c>
      <c r="I52" s="17"/>
      <c r="J52" s="17">
        <f t="shared" si="4"/>
        <v>0</v>
      </c>
      <c r="K52" s="33">
        <f t="shared" si="5"/>
        <v>0</v>
      </c>
    </row>
    <row r="53" spans="1:15" x14ac:dyDescent="0.3">
      <c r="A53" s="40"/>
      <c r="B53" s="7" t="s">
        <v>33</v>
      </c>
      <c r="C53" s="8" t="s">
        <v>32</v>
      </c>
      <c r="D53" s="17">
        <f>D49*0.21</f>
        <v>1.6625699999999997</v>
      </c>
      <c r="E53" s="17"/>
      <c r="F53" s="22">
        <f t="shared" si="0"/>
        <v>0</v>
      </c>
      <c r="G53" s="17"/>
      <c r="H53" s="17">
        <f t="shared" si="1"/>
        <v>0</v>
      </c>
      <c r="I53" s="17"/>
      <c r="J53" s="17">
        <f t="shared" si="4"/>
        <v>0</v>
      </c>
      <c r="K53" s="33">
        <f t="shared" si="5"/>
        <v>0</v>
      </c>
    </row>
    <row r="54" spans="1:15" x14ac:dyDescent="0.3">
      <c r="A54" s="40"/>
      <c r="B54" s="7" t="s">
        <v>34</v>
      </c>
      <c r="C54" s="8" t="s">
        <v>23</v>
      </c>
      <c r="D54" s="17">
        <f>D49</f>
        <v>7.9169999999999989</v>
      </c>
      <c r="E54" s="17"/>
      <c r="F54" s="22">
        <f t="shared" si="0"/>
        <v>0</v>
      </c>
      <c r="G54" s="17"/>
      <c r="H54" s="17">
        <f t="shared" si="1"/>
        <v>0</v>
      </c>
      <c r="I54" s="17"/>
      <c r="J54" s="17">
        <f t="shared" si="4"/>
        <v>0</v>
      </c>
      <c r="K54" s="33">
        <f t="shared" si="5"/>
        <v>0</v>
      </c>
    </row>
    <row r="55" spans="1:15" x14ac:dyDescent="0.3">
      <c r="A55" s="40"/>
      <c r="B55" s="7" t="s">
        <v>35</v>
      </c>
      <c r="C55" s="8" t="s">
        <v>23</v>
      </c>
      <c r="D55" s="17">
        <f>D49</f>
        <v>7.9169999999999989</v>
      </c>
      <c r="E55" s="17"/>
      <c r="F55" s="22">
        <f t="shared" si="0"/>
        <v>0</v>
      </c>
      <c r="G55" s="17"/>
      <c r="H55" s="17">
        <f t="shared" si="1"/>
        <v>0</v>
      </c>
      <c r="I55" s="17"/>
      <c r="J55" s="17">
        <f t="shared" si="4"/>
        <v>0</v>
      </c>
      <c r="K55" s="33">
        <f t="shared" si="5"/>
        <v>0</v>
      </c>
    </row>
    <row r="56" spans="1:15" x14ac:dyDescent="0.3">
      <c r="A56" s="40"/>
      <c r="B56" s="7" t="s">
        <v>36</v>
      </c>
      <c r="C56" s="16" t="s">
        <v>20</v>
      </c>
      <c r="D56" s="17">
        <v>1</v>
      </c>
      <c r="E56" s="17"/>
      <c r="F56" s="22">
        <f t="shared" si="0"/>
        <v>0</v>
      </c>
      <c r="G56" s="17"/>
      <c r="H56" s="17">
        <f t="shared" si="1"/>
        <v>0</v>
      </c>
      <c r="I56" s="17"/>
      <c r="J56" s="17">
        <f t="shared" si="4"/>
        <v>0</v>
      </c>
      <c r="K56" s="33">
        <f t="shared" si="5"/>
        <v>0</v>
      </c>
    </row>
    <row r="57" spans="1:15" x14ac:dyDescent="0.3">
      <c r="A57" s="42"/>
      <c r="B57" s="13" t="s">
        <v>6</v>
      </c>
      <c r="C57" s="14"/>
      <c r="D57" s="15"/>
      <c r="E57" s="3"/>
      <c r="F57" s="19">
        <f>SUM(F7:F56)</f>
        <v>0</v>
      </c>
      <c r="G57" s="3"/>
      <c r="H57" s="19">
        <f>SUM(H7:H56)</f>
        <v>0</v>
      </c>
      <c r="I57" s="3"/>
      <c r="J57" s="19">
        <f>SUM(J7:J56)</f>
        <v>0</v>
      </c>
      <c r="K57" s="36">
        <f>SUM(K7:K56)</f>
        <v>0</v>
      </c>
    </row>
    <row r="58" spans="1:15" x14ac:dyDescent="0.3">
      <c r="A58" s="40"/>
      <c r="B58" s="7" t="s">
        <v>38</v>
      </c>
      <c r="C58" s="8"/>
      <c r="D58" s="9"/>
      <c r="E58" s="1"/>
      <c r="F58" s="1"/>
      <c r="G58" s="1"/>
      <c r="H58" s="1"/>
      <c r="I58" s="1"/>
      <c r="J58" s="1"/>
      <c r="K58" s="37">
        <f>K57*D58</f>
        <v>0</v>
      </c>
    </row>
    <row r="59" spans="1:15" x14ac:dyDescent="0.3">
      <c r="A59" s="40"/>
      <c r="B59" s="5" t="s">
        <v>6</v>
      </c>
      <c r="C59" s="8"/>
      <c r="D59" s="10"/>
      <c r="E59" s="1"/>
      <c r="F59" s="1"/>
      <c r="G59" s="1"/>
      <c r="H59" s="1"/>
      <c r="I59" s="1"/>
      <c r="J59" s="1"/>
      <c r="K59" s="37">
        <f>K58+K57</f>
        <v>0</v>
      </c>
      <c r="O59" s="25"/>
    </row>
    <row r="60" spans="1:15" x14ac:dyDescent="0.3">
      <c r="A60" s="40"/>
      <c r="B60" s="7" t="s">
        <v>39</v>
      </c>
      <c r="C60" s="8"/>
      <c r="D60" s="10"/>
      <c r="E60" s="1"/>
      <c r="F60" s="1"/>
      <c r="G60" s="1"/>
      <c r="H60" s="1"/>
      <c r="I60" s="1"/>
      <c r="J60" s="1"/>
      <c r="K60" s="37">
        <f>K59*D60</f>
        <v>0</v>
      </c>
    </row>
    <row r="61" spans="1:15" x14ac:dyDescent="0.3">
      <c r="A61" s="40"/>
      <c r="B61" s="5" t="s">
        <v>6</v>
      </c>
      <c r="C61" s="8"/>
      <c r="D61" s="10"/>
      <c r="E61" s="1"/>
      <c r="F61" s="1"/>
      <c r="G61" s="1"/>
      <c r="H61" s="1"/>
      <c r="I61" s="1"/>
      <c r="J61" s="1"/>
      <c r="K61" s="37">
        <f>K60+K59</f>
        <v>0</v>
      </c>
    </row>
    <row r="62" spans="1:15" x14ac:dyDescent="0.3">
      <c r="A62" s="40"/>
      <c r="B62" s="7" t="s">
        <v>40</v>
      </c>
      <c r="C62" s="8"/>
      <c r="D62" s="10"/>
      <c r="E62" s="1"/>
      <c r="F62" s="1"/>
      <c r="G62" s="1"/>
      <c r="H62" s="1"/>
      <c r="I62" s="1"/>
      <c r="J62" s="1"/>
      <c r="K62" s="37">
        <f>K61*D62</f>
        <v>0</v>
      </c>
    </row>
    <row r="63" spans="1:15" x14ac:dyDescent="0.3">
      <c r="A63" s="40"/>
      <c r="B63" s="5" t="s">
        <v>6</v>
      </c>
      <c r="C63" s="8"/>
      <c r="D63" s="10"/>
      <c r="E63" s="1"/>
      <c r="F63" s="1"/>
      <c r="G63" s="1"/>
      <c r="H63" s="1"/>
      <c r="I63" s="1"/>
      <c r="J63" s="1"/>
      <c r="K63" s="37">
        <f>K62+K61</f>
        <v>0</v>
      </c>
    </row>
    <row r="64" spans="1:15" ht="28.8" x14ac:dyDescent="0.3">
      <c r="A64" s="40"/>
      <c r="B64" s="7" t="s">
        <v>104</v>
      </c>
      <c r="C64" s="8"/>
      <c r="D64" s="10"/>
      <c r="E64" s="1"/>
      <c r="F64" s="1"/>
      <c r="G64" s="1"/>
      <c r="H64" s="1"/>
      <c r="I64" s="1"/>
      <c r="J64" s="1"/>
      <c r="K64" s="37">
        <f>K63*D64</f>
        <v>0</v>
      </c>
    </row>
    <row r="65" spans="1:17" x14ac:dyDescent="0.3">
      <c r="A65" s="40"/>
      <c r="B65" s="5" t="s">
        <v>6</v>
      </c>
      <c r="C65" s="8"/>
      <c r="D65" s="10"/>
      <c r="E65" s="1"/>
      <c r="F65" s="1"/>
      <c r="G65" s="1"/>
      <c r="H65" s="1"/>
      <c r="I65" s="1"/>
      <c r="J65" s="1"/>
      <c r="K65" s="37">
        <f>K64+K63</f>
        <v>0</v>
      </c>
    </row>
    <row r="66" spans="1:17" x14ac:dyDescent="0.3">
      <c r="A66" s="40"/>
      <c r="B66" s="7" t="s">
        <v>41</v>
      </c>
      <c r="C66" s="8"/>
      <c r="D66" s="10">
        <v>0.18</v>
      </c>
      <c r="E66" s="1"/>
      <c r="F66" s="1"/>
      <c r="G66" s="1"/>
      <c r="H66" s="1"/>
      <c r="I66" s="1"/>
      <c r="J66" s="1"/>
      <c r="K66" s="37">
        <f>K65*D66</f>
        <v>0</v>
      </c>
    </row>
    <row r="67" spans="1:17" ht="15" thickBot="1" x14ac:dyDescent="0.35">
      <c r="A67" s="43"/>
      <c r="B67" s="44" t="s">
        <v>42</v>
      </c>
      <c r="C67" s="45"/>
      <c r="D67" s="46"/>
      <c r="E67" s="39"/>
      <c r="F67" s="39"/>
      <c r="G67" s="39"/>
      <c r="H67" s="39"/>
      <c r="I67" s="39"/>
      <c r="J67" s="39"/>
      <c r="K67" s="38">
        <f>K66+K65</f>
        <v>0</v>
      </c>
      <c r="M67" s="23"/>
      <c r="O67" s="25"/>
      <c r="P67" s="25"/>
      <c r="Q67" s="25"/>
    </row>
    <row r="68" spans="1:17" x14ac:dyDescent="0.3">
      <c r="Q68" s="25"/>
    </row>
    <row r="69" spans="1:17" x14ac:dyDescent="0.3">
      <c r="Q69" s="25"/>
    </row>
    <row r="70" spans="1:17" x14ac:dyDescent="0.3">
      <c r="G70" s="25"/>
      <c r="K70" s="25"/>
    </row>
    <row r="71" spans="1:17" x14ac:dyDescent="0.3">
      <c r="K71" s="25"/>
    </row>
    <row r="72" spans="1:17" x14ac:dyDescent="0.3">
      <c r="G72" s="25"/>
    </row>
  </sheetData>
  <autoFilter ref="A6:K67" xr:uid="{00000000-0009-0000-0000-000000000000}"/>
  <mergeCells count="8">
    <mergeCell ref="I4:J4"/>
    <mergeCell ref="K4:K5"/>
    <mergeCell ref="A4:A5"/>
    <mergeCell ref="B4:B5"/>
    <mergeCell ref="C4:C5"/>
    <mergeCell ref="D4:D5"/>
    <mergeCell ref="E4:F4"/>
    <mergeCell ref="G4:H4"/>
  </mergeCells>
  <pageMargins left="0.7" right="0.7" top="0.75" bottom="0.75" header="0.3" footer="0.3"/>
  <pageSetup orientation="portrait" r:id="rId1"/>
  <ignoredErrors>
    <ignoredError sqref="K59:K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სამშენებლო</vt:lpstr>
      <vt:lpstr>გარე ბეტონი</vt:lpstr>
      <vt:lpstr>სარემონტო</vt:lpstr>
      <vt:lpstr>კონტეინერი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2022-03-22T09:40:53Z</dcterms:modified>
</cp:coreProperties>
</file>